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rgey.yushkov\Desktop\"/>
    </mc:Choice>
  </mc:AlternateContent>
  <bookViews>
    <workbookView xWindow="0" yWindow="0" windowWidth="28800" windowHeight="12990"/>
  </bookViews>
  <sheets>
    <sheet name="1.Ведомость" sheetId="9" r:id="rId1"/>
    <sheet name="SourceOb.1" sheetId="8" state="hidden" r:id="rId2"/>
    <sheet name="Source" sheetId="1" state="hidden" r:id="rId3"/>
    <sheet name="SourceObSm" sheetId="2" state="hidden" r:id="rId4"/>
    <sheet name="SmtRes" sheetId="3" state="hidden" r:id="rId5"/>
    <sheet name="EtalonRes" sheetId="4" state="hidden" r:id="rId6"/>
    <sheet name="SrcPoprs" sheetId="5" state="hidden" r:id="rId7"/>
    <sheet name="SrcKA" sheetId="6" state="hidden" r:id="rId8"/>
  </sheets>
  <definedNames>
    <definedName name="_xlnm.Print_Titles" localSheetId="0">'1.Ведомость'!$20:$20</definedName>
    <definedName name="_xlnm.Print_Area" localSheetId="0">'1.Ведомость'!$A$1:$D$39</definedName>
  </definedNames>
  <calcPr calcId="162913" iterate="1"/>
</workbook>
</file>

<file path=xl/calcChain.xml><?xml version="1.0" encoding="utf-8"?>
<calcChain xmlns="http://schemas.openxmlformats.org/spreadsheetml/2006/main">
  <c r="BZ35" i="9" l="1"/>
  <c r="BZ32" i="9"/>
  <c r="BT13" i="9"/>
  <c r="BT12" i="9"/>
  <c r="BT11" i="9"/>
  <c r="BT9" i="9"/>
  <c r="BR6" i="9"/>
  <c r="BR5" i="9"/>
  <c r="BR4" i="9"/>
  <c r="BR3" i="9"/>
  <c r="A1" i="4" l="1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1" i="3"/>
  <c r="Y1" i="3"/>
  <c r="CV1" i="3" s="1"/>
  <c r="CU1" i="3"/>
  <c r="CY1" i="3"/>
  <c r="CZ1" i="3"/>
  <c r="DB1" i="3" s="1"/>
  <c r="DA1" i="3"/>
  <c r="DC1" i="3"/>
  <c r="A2" i="3"/>
  <c r="Y2" i="3"/>
  <c r="CU2" i="3"/>
  <c r="CV2" i="3"/>
  <c r="CX2" i="3"/>
  <c r="DF2" i="3" s="1"/>
  <c r="CY2" i="3"/>
  <c r="CZ2" i="3"/>
  <c r="DB2" i="3" s="1"/>
  <c r="DA2" i="3"/>
  <c r="DC2" i="3"/>
  <c r="DG2" i="3"/>
  <c r="A3" i="3"/>
  <c r="Y3" i="3"/>
  <c r="CV3" i="3" s="1"/>
  <c r="CU3" i="3"/>
  <c r="CY3" i="3"/>
  <c r="CZ3" i="3"/>
  <c r="DA3" i="3"/>
  <c r="DB3" i="3"/>
  <c r="DC3" i="3"/>
  <c r="A4" i="3"/>
  <c r="Y4" i="3"/>
  <c r="CX4" i="3" s="1"/>
  <c r="CU4" i="3"/>
  <c r="CV4" i="3"/>
  <c r="CY4" i="3"/>
  <c r="CZ4" i="3"/>
  <c r="DA4" i="3"/>
  <c r="DB4" i="3"/>
  <c r="DC4" i="3"/>
  <c r="A5" i="3"/>
  <c r="Y5" i="3"/>
  <c r="CX5" i="3" s="1"/>
  <c r="CU5" i="3"/>
  <c r="CV5" i="3"/>
  <c r="CY5" i="3"/>
  <c r="CZ5" i="3"/>
  <c r="DB5" i="3" s="1"/>
  <c r="DA5" i="3"/>
  <c r="DC5" i="3"/>
  <c r="A6" i="3"/>
  <c r="Y6" i="3"/>
  <c r="CU6" i="3"/>
  <c r="CV6" i="3"/>
  <c r="CX6" i="3"/>
  <c r="DF6" i="3" s="1"/>
  <c r="CY6" i="3"/>
  <c r="CZ6" i="3"/>
  <c r="DB6" i="3" s="1"/>
  <c r="DA6" i="3"/>
  <c r="DC6" i="3"/>
  <c r="DG6" i="3"/>
  <c r="A7" i="3"/>
  <c r="Y7" i="3"/>
  <c r="CV7" i="3" s="1"/>
  <c r="CU7" i="3"/>
  <c r="CY7" i="3"/>
  <c r="CZ7" i="3"/>
  <c r="DA7" i="3"/>
  <c r="DB7" i="3"/>
  <c r="DC7" i="3"/>
  <c r="A8" i="3"/>
  <c r="Y8" i="3"/>
  <c r="CX8" i="3" s="1"/>
  <c r="CU8" i="3"/>
  <c r="CV8" i="3"/>
  <c r="CY8" i="3"/>
  <c r="CZ8" i="3"/>
  <c r="DA8" i="3"/>
  <c r="DB8" i="3"/>
  <c r="DC8" i="3"/>
  <c r="A9" i="3"/>
  <c r="Y9" i="3"/>
  <c r="CX9" i="3" s="1"/>
  <c r="CU9" i="3"/>
  <c r="CV9" i="3"/>
  <c r="CY9" i="3"/>
  <c r="CZ9" i="3"/>
  <c r="DB9" i="3" s="1"/>
  <c r="DA9" i="3"/>
  <c r="DC9" i="3"/>
  <c r="A10" i="3"/>
  <c r="Y10" i="3"/>
  <c r="CU10" i="3"/>
  <c r="CV10" i="3"/>
  <c r="CX10" i="3"/>
  <c r="DF10" i="3" s="1"/>
  <c r="CY10" i="3"/>
  <c r="CZ10" i="3"/>
  <c r="DB10" i="3" s="1"/>
  <c r="DA10" i="3"/>
  <c r="DC10" i="3"/>
  <c r="DG10" i="3"/>
  <c r="A11" i="3"/>
  <c r="Y11" i="3"/>
  <c r="CV11" i="3" s="1"/>
  <c r="CU11" i="3"/>
  <c r="CY11" i="3"/>
  <c r="CZ11" i="3"/>
  <c r="DA11" i="3"/>
  <c r="DB11" i="3"/>
  <c r="DC11" i="3"/>
  <c r="A12" i="3"/>
  <c r="Y12" i="3"/>
  <c r="CX12" i="3" s="1"/>
  <c r="CU12" i="3"/>
  <c r="CV12" i="3"/>
  <c r="CY12" i="3"/>
  <c r="CZ12" i="3"/>
  <c r="DA12" i="3"/>
  <c r="DB12" i="3"/>
  <c r="DC12" i="3"/>
  <c r="A13" i="3"/>
  <c r="Y13" i="3"/>
  <c r="CX13" i="3" s="1"/>
  <c r="CU13" i="3"/>
  <c r="CV13" i="3"/>
  <c r="CY13" i="3"/>
  <c r="CZ13" i="3"/>
  <c r="DB13" i="3" s="1"/>
  <c r="DA13" i="3"/>
  <c r="DC13" i="3"/>
  <c r="A14" i="3"/>
  <c r="Y14" i="3"/>
  <c r="CU14" i="3"/>
  <c r="CV14" i="3"/>
  <c r="CX14" i="3"/>
  <c r="DF14" i="3" s="1"/>
  <c r="CY14" i="3"/>
  <c r="CZ14" i="3"/>
  <c r="DB14" i="3" s="1"/>
  <c r="DA14" i="3"/>
  <c r="DC14" i="3"/>
  <c r="DG14" i="3"/>
  <c r="A15" i="3"/>
  <c r="Y15" i="3"/>
  <c r="CV15" i="3" s="1"/>
  <c r="CU15" i="3"/>
  <c r="CY15" i="3"/>
  <c r="CZ15" i="3"/>
  <c r="DA15" i="3"/>
  <c r="DB15" i="3"/>
  <c r="DC15" i="3"/>
  <c r="A16" i="3"/>
  <c r="Y16" i="3"/>
  <c r="CX16" i="3" s="1"/>
  <c r="CU16" i="3"/>
  <c r="CV16" i="3"/>
  <c r="CY16" i="3"/>
  <c r="CZ16" i="3"/>
  <c r="DA16" i="3"/>
  <c r="DB16" i="3"/>
  <c r="DC16" i="3"/>
  <c r="A17" i="3"/>
  <c r="Y17" i="3"/>
  <c r="CX17" i="3" s="1"/>
  <c r="CU17" i="3"/>
  <c r="CV17" i="3"/>
  <c r="CY17" i="3"/>
  <c r="CZ17" i="3"/>
  <c r="DB17" i="3" s="1"/>
  <c r="DA17" i="3"/>
  <c r="DC17" i="3"/>
  <c r="A18" i="3"/>
  <c r="Y18" i="3"/>
  <c r="CU18" i="3"/>
  <c r="CV18" i="3"/>
  <c r="CX18" i="3"/>
  <c r="DF18" i="3" s="1"/>
  <c r="CY18" i="3"/>
  <c r="CZ18" i="3"/>
  <c r="DB18" i="3" s="1"/>
  <c r="DA18" i="3"/>
  <c r="DC18" i="3"/>
  <c r="DG18" i="3"/>
  <c r="DH18" i="3"/>
  <c r="A19" i="3"/>
  <c r="Y19" i="3"/>
  <c r="CV19" i="3" s="1"/>
  <c r="CU19" i="3"/>
  <c r="CY19" i="3"/>
  <c r="CZ19" i="3"/>
  <c r="DA19" i="3"/>
  <c r="DB19" i="3"/>
  <c r="DC19" i="3"/>
  <c r="A20" i="3"/>
  <c r="Y20" i="3"/>
  <c r="CX20" i="3" s="1"/>
  <c r="CU20" i="3"/>
  <c r="CV20" i="3"/>
  <c r="CY20" i="3"/>
  <c r="CZ20" i="3"/>
  <c r="DA20" i="3"/>
  <c r="DB20" i="3"/>
  <c r="DC20" i="3"/>
  <c r="A21" i="3"/>
  <c r="Y21" i="3"/>
  <c r="CX21" i="3" s="1"/>
  <c r="CU21" i="3"/>
  <c r="CV21" i="3"/>
  <c r="CY21" i="3"/>
  <c r="CZ21" i="3"/>
  <c r="DB21" i="3" s="1"/>
  <c r="DA21" i="3"/>
  <c r="DC21" i="3"/>
  <c r="A22" i="3"/>
  <c r="Y22" i="3"/>
  <c r="CU22" i="3"/>
  <c r="CV22" i="3"/>
  <c r="CX22" i="3"/>
  <c r="DF22" i="3" s="1"/>
  <c r="CY22" i="3"/>
  <c r="CZ22" i="3"/>
  <c r="DB22" i="3" s="1"/>
  <c r="DA22" i="3"/>
  <c r="DC22" i="3"/>
  <c r="DG22" i="3"/>
  <c r="DH22" i="3"/>
  <c r="A23" i="3"/>
  <c r="Y23" i="3"/>
  <c r="CV23" i="3" s="1"/>
  <c r="CU23" i="3"/>
  <c r="CY23" i="3"/>
  <c r="CZ23" i="3"/>
  <c r="DA23" i="3"/>
  <c r="DB23" i="3"/>
  <c r="DC23" i="3"/>
  <c r="A24" i="3"/>
  <c r="Y24" i="3"/>
  <c r="CX24" i="3" s="1"/>
  <c r="CU24" i="3"/>
  <c r="CV24" i="3"/>
  <c r="CY24" i="3"/>
  <c r="CZ24" i="3"/>
  <c r="DA24" i="3"/>
  <c r="DB24" i="3"/>
  <c r="DC24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Z26" i="1"/>
  <c r="AA26" i="1"/>
  <c r="AM26" i="1"/>
  <c r="AN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R26" i="1"/>
  <c r="DS26" i="1"/>
  <c r="EE26" i="1"/>
  <c r="EF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C28" i="1"/>
  <c r="D28" i="1"/>
  <c r="R28" i="1"/>
  <c r="V28" i="1"/>
  <c r="AI33" i="1" s="1"/>
  <c r="AC28" i="1"/>
  <c r="CQ28" i="1" s="1"/>
  <c r="P28" i="1" s="1"/>
  <c r="AD28" i="1"/>
  <c r="CR28" i="1" s="1"/>
  <c r="Q28" i="1" s="1"/>
  <c r="AE28" i="1"/>
  <c r="AF28" i="1"/>
  <c r="CT28" i="1" s="1"/>
  <c r="S28" i="1" s="1"/>
  <c r="AG28" i="1"/>
  <c r="AH28" i="1"/>
  <c r="CV28" i="1" s="1"/>
  <c r="U28" i="1" s="1"/>
  <c r="AI28" i="1"/>
  <c r="AJ28" i="1"/>
  <c r="CX28" i="1" s="1"/>
  <c r="W28" i="1" s="1"/>
  <c r="CS28" i="1"/>
  <c r="CU28" i="1"/>
  <c r="T28" i="1" s="1"/>
  <c r="CW28" i="1"/>
  <c r="FR28" i="1"/>
  <c r="BY33" i="1" s="1"/>
  <c r="GL28" i="1"/>
  <c r="GN28" i="1"/>
  <c r="GO28" i="1"/>
  <c r="GV28" i="1"/>
  <c r="HC28" i="1"/>
  <c r="GX28" i="1" s="1"/>
  <c r="C29" i="1"/>
  <c r="D29" i="1"/>
  <c r="P29" i="1"/>
  <c r="S29" i="1"/>
  <c r="AC29" i="1"/>
  <c r="AB29" i="1" s="1"/>
  <c r="AD29" i="1"/>
  <c r="CR29" i="1" s="1"/>
  <c r="Q29" i="1" s="1"/>
  <c r="AE29" i="1"/>
  <c r="CS29" i="1" s="1"/>
  <c r="R29" i="1" s="1"/>
  <c r="DW33" i="1" s="1"/>
  <c r="AF29" i="1"/>
  <c r="AG29" i="1"/>
  <c r="AH29" i="1"/>
  <c r="AI29" i="1"/>
  <c r="CW29" i="1" s="1"/>
  <c r="V29" i="1" s="1"/>
  <c r="EA33" i="1" s="1"/>
  <c r="AJ29" i="1"/>
  <c r="CQ29" i="1"/>
  <c r="CT29" i="1"/>
  <c r="CU29" i="1"/>
  <c r="T29" i="1" s="1"/>
  <c r="CV29" i="1"/>
  <c r="U29" i="1" s="1"/>
  <c r="CX29" i="1"/>
  <c r="W29" i="1" s="1"/>
  <c r="FR29" i="1"/>
  <c r="GL29" i="1"/>
  <c r="GN29" i="1"/>
  <c r="GO29" i="1"/>
  <c r="GV29" i="1"/>
  <c r="HC29" i="1" s="1"/>
  <c r="GX29" i="1" s="1"/>
  <c r="GB33" i="1" s="1"/>
  <c r="GB26" i="1" s="1"/>
  <c r="C30" i="1"/>
  <c r="D30" i="1"/>
  <c r="V30" i="1"/>
  <c r="AC30" i="1"/>
  <c r="CQ30" i="1" s="1"/>
  <c r="P30" i="1" s="1"/>
  <c r="AE30" i="1"/>
  <c r="CS30" i="1" s="1"/>
  <c r="R30" i="1" s="1"/>
  <c r="AE33" i="1" s="1"/>
  <c r="AF30" i="1"/>
  <c r="CT30" i="1" s="1"/>
  <c r="S30" i="1" s="1"/>
  <c r="AG30" i="1"/>
  <c r="CU30" i="1" s="1"/>
  <c r="T30" i="1" s="1"/>
  <c r="AH30" i="1"/>
  <c r="AI30" i="1"/>
  <c r="AJ30" i="1"/>
  <c r="CX30" i="1" s="1"/>
  <c r="W30" i="1" s="1"/>
  <c r="CV30" i="1"/>
  <c r="U30" i="1" s="1"/>
  <c r="CW30" i="1"/>
  <c r="FR30" i="1"/>
  <c r="GL30" i="1"/>
  <c r="GN30" i="1"/>
  <c r="GO30" i="1"/>
  <c r="GV30" i="1"/>
  <c r="HC30" i="1"/>
  <c r="GX30" i="1" s="1"/>
  <c r="C31" i="1"/>
  <c r="D31" i="1"/>
  <c r="P31" i="1"/>
  <c r="S31" i="1"/>
  <c r="CY31" i="1" s="1"/>
  <c r="X31" i="1" s="1"/>
  <c r="AC31" i="1"/>
  <c r="AD31" i="1"/>
  <c r="CR31" i="1" s="1"/>
  <c r="Q31" i="1" s="1"/>
  <c r="AE31" i="1"/>
  <c r="CS31" i="1" s="1"/>
  <c r="R31" i="1" s="1"/>
  <c r="AF31" i="1"/>
  <c r="AG31" i="1"/>
  <c r="AH31" i="1"/>
  <c r="AI31" i="1"/>
  <c r="CW31" i="1" s="1"/>
  <c r="V31" i="1" s="1"/>
  <c r="AJ31" i="1"/>
  <c r="CQ31" i="1"/>
  <c r="CT31" i="1"/>
  <c r="CU31" i="1"/>
  <c r="T31" i="1" s="1"/>
  <c r="CV31" i="1"/>
  <c r="U31" i="1" s="1"/>
  <c r="CX31" i="1"/>
  <c r="W31" i="1" s="1"/>
  <c r="FR31" i="1"/>
  <c r="GL31" i="1"/>
  <c r="GN31" i="1"/>
  <c r="GO31" i="1"/>
  <c r="GV31" i="1"/>
  <c r="HC31" i="1" s="1"/>
  <c r="GX31" i="1" s="1"/>
  <c r="B33" i="1"/>
  <c r="B26" i="1" s="1"/>
  <c r="C33" i="1"/>
  <c r="C26" i="1" s="1"/>
  <c r="D33" i="1"/>
  <c r="D26" i="1" s="1"/>
  <c r="F33" i="1"/>
  <c r="F26" i="1" s="1"/>
  <c r="G33" i="1"/>
  <c r="G26" i="1" s="1"/>
  <c r="AG33" i="1"/>
  <c r="BX33" i="1"/>
  <c r="BX26" i="1" s="1"/>
  <c r="BZ33" i="1"/>
  <c r="CB33" i="1"/>
  <c r="CB26" i="1" s="1"/>
  <c r="CC33" i="1"/>
  <c r="CC26" i="1" s="1"/>
  <c r="CK33" i="1"/>
  <c r="CK26" i="1" s="1"/>
  <c r="CL33" i="1"/>
  <c r="CM33" i="1"/>
  <c r="CM26" i="1" s="1"/>
  <c r="DX33" i="1"/>
  <c r="DK33" i="1" s="1"/>
  <c r="EG33" i="1"/>
  <c r="EI33" i="1"/>
  <c r="EI26" i="1" s="1"/>
  <c r="EL33" i="1"/>
  <c r="EL26" i="1" s="1"/>
  <c r="EU33" i="1"/>
  <c r="EU26" i="1" s="1"/>
  <c r="FP33" i="1"/>
  <c r="FP26" i="1" s="1"/>
  <c r="FQ33" i="1"/>
  <c r="FQ26" i="1" s="1"/>
  <c r="FR33" i="1"/>
  <c r="FR26" i="1" s="1"/>
  <c r="FT33" i="1"/>
  <c r="EK33" i="1" s="1"/>
  <c r="FU33" i="1"/>
  <c r="FU26" i="1" s="1"/>
  <c r="FY33" i="1"/>
  <c r="EP33" i="1" s="1"/>
  <c r="GA33" i="1"/>
  <c r="GA26" i="1" s="1"/>
  <c r="GC33" i="1"/>
  <c r="GC26" i="1" s="1"/>
  <c r="GD33" i="1"/>
  <c r="GD26" i="1" s="1"/>
  <c r="GE33" i="1"/>
  <c r="EV33" i="1" s="1"/>
  <c r="P43" i="1"/>
  <c r="P49" i="1"/>
  <c r="P51" i="1"/>
  <c r="D63" i="1"/>
  <c r="E65" i="1"/>
  <c r="Z65" i="1"/>
  <c r="AA65" i="1"/>
  <c r="AM65" i="1"/>
  <c r="AN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CL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DB65" i="1"/>
  <c r="DC65" i="1"/>
  <c r="DD65" i="1"/>
  <c r="DE65" i="1"/>
  <c r="DF65" i="1"/>
  <c r="DR65" i="1"/>
  <c r="DS65" i="1"/>
  <c r="EE65" i="1"/>
  <c r="EF65" i="1"/>
  <c r="EW65" i="1"/>
  <c r="EX65" i="1"/>
  <c r="EY65" i="1"/>
  <c r="EZ65" i="1"/>
  <c r="FA65" i="1"/>
  <c r="FB65" i="1"/>
  <c r="FC65" i="1"/>
  <c r="FD65" i="1"/>
  <c r="FE65" i="1"/>
  <c r="FF65" i="1"/>
  <c r="FG65" i="1"/>
  <c r="FH65" i="1"/>
  <c r="FI65" i="1"/>
  <c r="FJ65" i="1"/>
  <c r="FK65" i="1"/>
  <c r="FL65" i="1"/>
  <c r="FM65" i="1"/>
  <c r="FN65" i="1"/>
  <c r="FO65" i="1"/>
  <c r="GD65" i="1"/>
  <c r="GF65" i="1"/>
  <c r="GG65" i="1"/>
  <c r="GH65" i="1"/>
  <c r="GI65" i="1"/>
  <c r="GJ65" i="1"/>
  <c r="GK65" i="1"/>
  <c r="GL65" i="1"/>
  <c r="GM65" i="1"/>
  <c r="GN65" i="1"/>
  <c r="GO65" i="1"/>
  <c r="GP65" i="1"/>
  <c r="GQ65" i="1"/>
  <c r="GR65" i="1"/>
  <c r="GS65" i="1"/>
  <c r="GT65" i="1"/>
  <c r="GU65" i="1"/>
  <c r="GV65" i="1"/>
  <c r="GW65" i="1"/>
  <c r="GX65" i="1"/>
  <c r="C67" i="1"/>
  <c r="D67" i="1"/>
  <c r="AC67" i="1"/>
  <c r="CQ67" i="1" s="1"/>
  <c r="P67" i="1" s="1"/>
  <c r="AD67" i="1"/>
  <c r="CR67" i="1" s="1"/>
  <c r="Q67" i="1" s="1"/>
  <c r="AD72" i="1" s="1"/>
  <c r="Q72" i="1" s="1"/>
  <c r="Q65" i="1" s="1"/>
  <c r="AE67" i="1"/>
  <c r="AF67" i="1"/>
  <c r="AG67" i="1"/>
  <c r="AH67" i="1"/>
  <c r="CV67" i="1" s="1"/>
  <c r="U67" i="1" s="1"/>
  <c r="AI67" i="1"/>
  <c r="AJ67" i="1"/>
  <c r="CS67" i="1"/>
  <c r="R67" i="1" s="1"/>
  <c r="AE72" i="1" s="1"/>
  <c r="AE65" i="1" s="1"/>
  <c r="CT67" i="1"/>
  <c r="S67" i="1" s="1"/>
  <c r="CU67" i="1"/>
  <c r="T67" i="1" s="1"/>
  <c r="CW67" i="1"/>
  <c r="V67" i="1" s="1"/>
  <c r="CX67" i="1"/>
  <c r="W67" i="1" s="1"/>
  <c r="AJ72" i="1" s="1"/>
  <c r="FR67" i="1"/>
  <c r="GL67" i="1"/>
  <c r="GN67" i="1"/>
  <c r="GO67" i="1"/>
  <c r="GV67" i="1"/>
  <c r="HC67" i="1" s="1"/>
  <c r="GX67" i="1" s="1"/>
  <c r="C68" i="1"/>
  <c r="D68" i="1"/>
  <c r="T68" i="1"/>
  <c r="AC68" i="1"/>
  <c r="CQ68" i="1" s="1"/>
  <c r="P68" i="1" s="1"/>
  <c r="AE68" i="1"/>
  <c r="AD68" i="1" s="1"/>
  <c r="CR68" i="1" s="1"/>
  <c r="Q68" i="1" s="1"/>
  <c r="AF68" i="1"/>
  <c r="AG68" i="1"/>
  <c r="AH68" i="1"/>
  <c r="CV68" i="1" s="1"/>
  <c r="U68" i="1" s="1"/>
  <c r="DZ72" i="1" s="1"/>
  <c r="AI68" i="1"/>
  <c r="CW68" i="1" s="1"/>
  <c r="V68" i="1" s="1"/>
  <c r="EA72" i="1" s="1"/>
  <c r="AJ68" i="1"/>
  <c r="CX68" i="1" s="1"/>
  <c r="W68" i="1" s="1"/>
  <c r="CS68" i="1"/>
  <c r="R68" i="1" s="1"/>
  <c r="CT68" i="1"/>
  <c r="S68" i="1" s="1"/>
  <c r="CY68" i="1" s="1"/>
  <c r="X68" i="1" s="1"/>
  <c r="EC72" i="1" s="1"/>
  <c r="CU68" i="1"/>
  <c r="FR68" i="1"/>
  <c r="GL68" i="1"/>
  <c r="GN68" i="1"/>
  <c r="GO68" i="1"/>
  <c r="GV68" i="1"/>
  <c r="HC68" i="1" s="1"/>
  <c r="GX68" i="1" s="1"/>
  <c r="GB72" i="1" s="1"/>
  <c r="C69" i="1"/>
  <c r="D69" i="1"/>
  <c r="U69" i="1"/>
  <c r="W69" i="1"/>
  <c r="AC69" i="1"/>
  <c r="AD69" i="1"/>
  <c r="CR69" i="1" s="1"/>
  <c r="Q69" i="1" s="1"/>
  <c r="AE69" i="1"/>
  <c r="AF69" i="1"/>
  <c r="AG69" i="1"/>
  <c r="AH69" i="1"/>
  <c r="CV69" i="1" s="1"/>
  <c r="AI69" i="1"/>
  <c r="CW69" i="1" s="1"/>
  <c r="V69" i="1" s="1"/>
  <c r="AJ69" i="1"/>
  <c r="CS69" i="1"/>
  <c r="R69" i="1" s="1"/>
  <c r="CT69" i="1"/>
  <c r="S69" i="1" s="1"/>
  <c r="CY69" i="1" s="1"/>
  <c r="X69" i="1" s="1"/>
  <c r="CU69" i="1"/>
  <c r="T69" i="1" s="1"/>
  <c r="CX69" i="1"/>
  <c r="FR69" i="1"/>
  <c r="BY72" i="1" s="1"/>
  <c r="AP72" i="1" s="1"/>
  <c r="GL69" i="1"/>
  <c r="GN69" i="1"/>
  <c r="GO69" i="1"/>
  <c r="GV69" i="1"/>
  <c r="HC69" i="1" s="1"/>
  <c r="GX69" i="1" s="1"/>
  <c r="C70" i="1"/>
  <c r="D70" i="1"/>
  <c r="U70" i="1"/>
  <c r="AC70" i="1"/>
  <c r="AE70" i="1"/>
  <c r="CS70" i="1" s="1"/>
  <c r="R70" i="1" s="1"/>
  <c r="AF70" i="1"/>
  <c r="AG70" i="1"/>
  <c r="CU70" i="1" s="1"/>
  <c r="T70" i="1" s="1"/>
  <c r="AH70" i="1"/>
  <c r="CV70" i="1" s="1"/>
  <c r="AI70" i="1"/>
  <c r="CW70" i="1" s="1"/>
  <c r="V70" i="1" s="1"/>
  <c r="AJ70" i="1"/>
  <c r="CX70" i="1" s="1"/>
  <c r="W70" i="1" s="1"/>
  <c r="CT70" i="1"/>
  <c r="S70" i="1" s="1"/>
  <c r="CY70" i="1" s="1"/>
  <c r="X70" i="1" s="1"/>
  <c r="FR70" i="1"/>
  <c r="FQ72" i="1" s="1"/>
  <c r="GL70" i="1"/>
  <c r="GN70" i="1"/>
  <c r="GO70" i="1"/>
  <c r="GV70" i="1"/>
  <c r="GX70" i="1"/>
  <c r="HC70" i="1"/>
  <c r="B72" i="1"/>
  <c r="B65" i="1" s="1"/>
  <c r="C72" i="1"/>
  <c r="C65" i="1" s="1"/>
  <c r="D72" i="1"/>
  <c r="D65" i="1" s="1"/>
  <c r="F72" i="1"/>
  <c r="F65" i="1" s="1"/>
  <c r="G72" i="1"/>
  <c r="G65" i="1" s="1"/>
  <c r="R72" i="1"/>
  <c r="R65" i="1" s="1"/>
  <c r="AO72" i="1"/>
  <c r="AO65" i="1" s="1"/>
  <c r="BA72" i="1"/>
  <c r="BA65" i="1" s="1"/>
  <c r="BB72" i="1"/>
  <c r="F85" i="1" s="1"/>
  <c r="BX72" i="1"/>
  <c r="BX65" i="1" s="1"/>
  <c r="BZ72" i="1"/>
  <c r="AQ72" i="1" s="1"/>
  <c r="AQ65" i="1" s="1"/>
  <c r="CB72" i="1"/>
  <c r="CB65" i="1" s="1"/>
  <c r="CJ72" i="1"/>
  <c r="CJ65" i="1" s="1"/>
  <c r="CK72" i="1"/>
  <c r="CK65" i="1" s="1"/>
  <c r="CL72" i="1"/>
  <c r="BC72" i="1" s="1"/>
  <c r="BC65" i="1" s="1"/>
  <c r="CM72" i="1"/>
  <c r="DW72" i="1"/>
  <c r="DW65" i="1" s="1"/>
  <c r="DY72" i="1"/>
  <c r="DY65" i="1" s="1"/>
  <c r="FP72" i="1"/>
  <c r="FP65" i="1" s="1"/>
  <c r="FR72" i="1"/>
  <c r="FR65" i="1" s="1"/>
  <c r="FT72" i="1"/>
  <c r="FT65" i="1" s="1"/>
  <c r="FU72" i="1"/>
  <c r="FU65" i="1" s="1"/>
  <c r="GC72" i="1"/>
  <c r="GC65" i="1" s="1"/>
  <c r="GD72" i="1"/>
  <c r="EU72" i="1" s="1"/>
  <c r="GE72" i="1"/>
  <c r="F76" i="1"/>
  <c r="B102" i="1"/>
  <c r="B22" i="1" s="1"/>
  <c r="C102" i="1"/>
  <c r="C22" i="1" s="1"/>
  <c r="D102" i="1"/>
  <c r="D22" i="1" s="1"/>
  <c r="F102" i="1"/>
  <c r="F22" i="1" s="1"/>
  <c r="G102" i="1"/>
  <c r="G22" i="1" s="1"/>
  <c r="B132" i="1"/>
  <c r="B18" i="1" s="1"/>
  <c r="C132" i="1"/>
  <c r="C18" i="1" s="1"/>
  <c r="D132" i="1"/>
  <c r="D18" i="1" s="1"/>
  <c r="F132" i="1"/>
  <c r="F18" i="1" s="1"/>
  <c r="G132" i="1"/>
  <c r="G18" i="1" s="1"/>
  <c r="F12" i="6"/>
  <c r="G12" i="6"/>
  <c r="CY12" i="6"/>
  <c r="AP65" i="1" l="1"/>
  <c r="F81" i="1"/>
  <c r="EL72" i="1"/>
  <c r="F82" i="1"/>
  <c r="CC72" i="1"/>
  <c r="FY72" i="1"/>
  <c r="FY65" i="1" s="1"/>
  <c r="CG72" i="1"/>
  <c r="CG65" i="1" s="1"/>
  <c r="BZ65" i="1"/>
  <c r="EC65" i="1"/>
  <c r="DP72" i="1"/>
  <c r="DN72" i="1"/>
  <c r="EA65" i="1"/>
  <c r="DM72" i="1"/>
  <c r="DZ65" i="1"/>
  <c r="CP67" i="1"/>
  <c r="O67" i="1" s="1"/>
  <c r="GB65" i="1"/>
  <c r="ES72" i="1"/>
  <c r="EU65" i="1"/>
  <c r="EU102" i="1"/>
  <c r="P88" i="1"/>
  <c r="FQ65" i="1"/>
  <c r="GA72" i="1"/>
  <c r="EH72" i="1"/>
  <c r="DL72" i="1"/>
  <c r="ET72" i="1"/>
  <c r="CZ68" i="1"/>
  <c r="Y68" i="1" s="1"/>
  <c r="ED72" i="1" s="1"/>
  <c r="AG72" i="1"/>
  <c r="P58" i="1"/>
  <c r="EV26" i="1"/>
  <c r="ES33" i="1"/>
  <c r="DN33" i="1"/>
  <c r="EA26" i="1"/>
  <c r="CY28" i="1"/>
  <c r="X28" i="1" s="1"/>
  <c r="CZ28" i="1"/>
  <c r="Y28" i="1" s="1"/>
  <c r="AF33" i="1"/>
  <c r="AG26" i="1"/>
  <c r="T33" i="1"/>
  <c r="AB31" i="1"/>
  <c r="DG24" i="3"/>
  <c r="DH24" i="3"/>
  <c r="DI24" i="3"/>
  <c r="DJ24" i="3" s="1"/>
  <c r="DF24" i="3"/>
  <c r="DX72" i="1"/>
  <c r="CZ70" i="1"/>
  <c r="Y70" i="1" s="1"/>
  <c r="EG26" i="1"/>
  <c r="P37" i="1"/>
  <c r="AC33" i="1"/>
  <c r="CP28" i="1"/>
  <c r="O28" i="1" s="1"/>
  <c r="DG20" i="3"/>
  <c r="DH20" i="3"/>
  <c r="DI20" i="3"/>
  <c r="DJ20" i="3" s="1"/>
  <c r="DF20" i="3"/>
  <c r="BD72" i="1"/>
  <c r="CM65" i="1"/>
  <c r="EB72" i="1"/>
  <c r="EP26" i="1"/>
  <c r="P40" i="1"/>
  <c r="DK26" i="1"/>
  <c r="P48" i="1"/>
  <c r="CP31" i="1"/>
  <c r="O31" i="1" s="1"/>
  <c r="GM31" i="1" s="1"/>
  <c r="GP31" i="1" s="1"/>
  <c r="DJ33" i="1"/>
  <c r="DW26" i="1"/>
  <c r="BY26" i="1"/>
  <c r="AP33" i="1"/>
  <c r="CI33" i="1"/>
  <c r="V33" i="1"/>
  <c r="AI26" i="1"/>
  <c r="DG16" i="3"/>
  <c r="DH16" i="3"/>
  <c r="DI16" i="3"/>
  <c r="DJ16" i="3" s="1"/>
  <c r="DF16" i="3"/>
  <c r="DG12" i="3"/>
  <c r="DH12" i="3"/>
  <c r="DI12" i="3"/>
  <c r="DJ12" i="3" s="1"/>
  <c r="DF12" i="3"/>
  <c r="DG8" i="3"/>
  <c r="DH8" i="3"/>
  <c r="DI8" i="3"/>
  <c r="DJ8" i="3" s="1"/>
  <c r="DF8" i="3"/>
  <c r="DG4" i="3"/>
  <c r="DH4" i="3"/>
  <c r="DI4" i="3"/>
  <c r="DJ4" i="3" s="1"/>
  <c r="DF4" i="3"/>
  <c r="AH72" i="1"/>
  <c r="DV33" i="1"/>
  <c r="F86" i="1"/>
  <c r="BB65" i="1"/>
  <c r="EB33" i="1"/>
  <c r="DF21" i="3"/>
  <c r="DG21" i="3"/>
  <c r="DH21" i="3"/>
  <c r="DI21" i="3"/>
  <c r="DJ21" i="3" s="1"/>
  <c r="EP72" i="1"/>
  <c r="EV72" i="1"/>
  <c r="GE65" i="1"/>
  <c r="EK72" i="1"/>
  <c r="P50" i="1"/>
  <c r="EK26" i="1"/>
  <c r="CL26" i="1"/>
  <c r="BC33" i="1"/>
  <c r="CY30" i="1"/>
  <c r="X30" i="1" s="1"/>
  <c r="CZ30" i="1"/>
  <c r="Y30" i="1" s="1"/>
  <c r="DZ33" i="1"/>
  <c r="CY29" i="1"/>
  <c r="X29" i="1" s="1"/>
  <c r="EC33" i="1" s="1"/>
  <c r="DF17" i="3"/>
  <c r="DG17" i="3"/>
  <c r="DH17" i="3"/>
  <c r="DI17" i="3"/>
  <c r="DJ17" i="3" s="1"/>
  <c r="DF13" i="3"/>
  <c r="DG13" i="3"/>
  <c r="DH13" i="3"/>
  <c r="DI13" i="3"/>
  <c r="DJ13" i="3" s="1"/>
  <c r="DF9" i="3"/>
  <c r="DG9" i="3"/>
  <c r="DH9" i="3"/>
  <c r="DI9" i="3"/>
  <c r="DJ9" i="3" s="1"/>
  <c r="DF5" i="3"/>
  <c r="DG5" i="3"/>
  <c r="DH5" i="3"/>
  <c r="DI5" i="3"/>
  <c r="DJ5" i="3" s="1"/>
  <c r="CY67" i="1"/>
  <c r="X67" i="1" s="1"/>
  <c r="AK72" i="1" s="1"/>
  <c r="CZ67" i="1"/>
  <c r="Y67" i="1" s="1"/>
  <c r="AL72" i="1" s="1"/>
  <c r="F88" i="1"/>
  <c r="F92" i="1"/>
  <c r="EI72" i="1"/>
  <c r="AE26" i="1"/>
  <c r="R33" i="1"/>
  <c r="DY33" i="1"/>
  <c r="DU33" i="1"/>
  <c r="CP29" i="1"/>
  <c r="O29" i="1" s="1"/>
  <c r="AJ33" i="1"/>
  <c r="F84" i="1"/>
  <c r="EG72" i="1"/>
  <c r="AF72" i="1"/>
  <c r="DU72" i="1"/>
  <c r="CP68" i="1"/>
  <c r="O68" i="1" s="1"/>
  <c r="AJ65" i="1"/>
  <c r="W72" i="1"/>
  <c r="AD65" i="1"/>
  <c r="AH33" i="1"/>
  <c r="DJ72" i="1"/>
  <c r="CI72" i="1"/>
  <c r="BY65" i="1"/>
  <c r="CQ70" i="1"/>
  <c r="P70" i="1" s="1"/>
  <c r="CZ69" i="1"/>
  <c r="Y69" i="1" s="1"/>
  <c r="CQ69" i="1"/>
  <c r="P69" i="1" s="1"/>
  <c r="CP69" i="1" s="1"/>
  <c r="O69" i="1" s="1"/>
  <c r="GM69" i="1" s="1"/>
  <c r="GP69" i="1" s="1"/>
  <c r="AB69" i="1"/>
  <c r="AI72" i="1"/>
  <c r="BZ26" i="1"/>
  <c r="AQ33" i="1"/>
  <c r="CJ33" i="1"/>
  <c r="ET33" i="1"/>
  <c r="EH33" i="1"/>
  <c r="FY26" i="1"/>
  <c r="ER33" i="1"/>
  <c r="AT33" i="1"/>
  <c r="AB67" i="1"/>
  <c r="AS33" i="1"/>
  <c r="DI22" i="3"/>
  <c r="DJ22" i="3" s="1"/>
  <c r="DI18" i="3"/>
  <c r="DJ18" i="3" s="1"/>
  <c r="DI14" i="3"/>
  <c r="DJ14" i="3" s="1"/>
  <c r="DI10" i="3"/>
  <c r="DJ10" i="3" s="1"/>
  <c r="DI6" i="3"/>
  <c r="DJ6" i="3" s="1"/>
  <c r="DI2" i="3"/>
  <c r="DJ2" i="3" s="1"/>
  <c r="CX1" i="3"/>
  <c r="BD33" i="1"/>
  <c r="DH14" i="3"/>
  <c r="DH10" i="3"/>
  <c r="DH6" i="3"/>
  <c r="DH2" i="3"/>
  <c r="FT26" i="1"/>
  <c r="DX26" i="1"/>
  <c r="CG33" i="1"/>
  <c r="BB33" i="1"/>
  <c r="GE26" i="1"/>
  <c r="AD70" i="1"/>
  <c r="CR70" i="1" s="1"/>
  <c r="Q70" i="1" s="1"/>
  <c r="DV72" i="1" s="1"/>
  <c r="AO33" i="1"/>
  <c r="AD30" i="1"/>
  <c r="CZ31" i="1"/>
  <c r="Y31" i="1" s="1"/>
  <c r="CZ29" i="1"/>
  <c r="Y29" i="1" s="1"/>
  <c r="ED33" i="1" s="1"/>
  <c r="AS72" i="1"/>
  <c r="AB68" i="1"/>
  <c r="AB28" i="1"/>
  <c r="CX23" i="3"/>
  <c r="CX19" i="3"/>
  <c r="CX15" i="3"/>
  <c r="CX11" i="3"/>
  <c r="CX7" i="3"/>
  <c r="CX3" i="3"/>
  <c r="CC65" i="1" l="1"/>
  <c r="AT72" i="1"/>
  <c r="EL65" i="1"/>
  <c r="P90" i="1"/>
  <c r="AX72" i="1"/>
  <c r="EL102" i="1"/>
  <c r="DV65" i="1"/>
  <c r="DI72" i="1"/>
  <c r="DF11" i="3"/>
  <c r="DG11" i="3"/>
  <c r="DI11" i="3"/>
  <c r="DJ11" i="3" s="1"/>
  <c r="DH11" i="3"/>
  <c r="CR30" i="1"/>
  <c r="Q30" i="1" s="1"/>
  <c r="AB30" i="1"/>
  <c r="F58" i="1"/>
  <c r="BD26" i="1"/>
  <c r="BD102" i="1"/>
  <c r="AL65" i="1"/>
  <c r="Y72" i="1"/>
  <c r="CI26" i="1"/>
  <c r="AZ33" i="1"/>
  <c r="BD65" i="1"/>
  <c r="F97" i="1"/>
  <c r="ES26" i="1"/>
  <c r="P53" i="1"/>
  <c r="ES102" i="1"/>
  <c r="EU132" i="1"/>
  <c r="P118" i="1"/>
  <c r="EU22" i="1"/>
  <c r="EK65" i="1"/>
  <c r="P89" i="1"/>
  <c r="EK102" i="1"/>
  <c r="DI33" i="1"/>
  <c r="DV26" i="1"/>
  <c r="ES65" i="1"/>
  <c r="P92" i="1"/>
  <c r="CI65" i="1"/>
  <c r="AZ72" i="1"/>
  <c r="W33" i="1"/>
  <c r="AJ26" i="1"/>
  <c r="AH65" i="1"/>
  <c r="U72" i="1"/>
  <c r="AG65" i="1"/>
  <c r="T72" i="1"/>
  <c r="DF3" i="3"/>
  <c r="DG3" i="3"/>
  <c r="DI3" i="3"/>
  <c r="DJ3" i="3" s="1"/>
  <c r="DH3" i="3"/>
  <c r="ET26" i="1"/>
  <c r="P46" i="1"/>
  <c r="ET102" i="1"/>
  <c r="U33" i="1"/>
  <c r="AH26" i="1"/>
  <c r="GM29" i="1"/>
  <c r="DT33" i="1"/>
  <c r="EV65" i="1"/>
  <c r="EV102" i="1"/>
  <c r="P97" i="1"/>
  <c r="AX65" i="1"/>
  <c r="F79" i="1"/>
  <c r="DJ26" i="1"/>
  <c r="P47" i="1"/>
  <c r="DJ102" i="1"/>
  <c r="ED65" i="1"/>
  <c r="DQ72" i="1"/>
  <c r="GM67" i="1"/>
  <c r="AB72" i="1"/>
  <c r="EH26" i="1"/>
  <c r="P42" i="1"/>
  <c r="EH102" i="1"/>
  <c r="GM28" i="1"/>
  <c r="T26" i="1"/>
  <c r="F54" i="1"/>
  <c r="T102" i="1"/>
  <c r="P85" i="1"/>
  <c r="ET65" i="1"/>
  <c r="AC72" i="1"/>
  <c r="DF1" i="3"/>
  <c r="DG1" i="3"/>
  <c r="DH1" i="3"/>
  <c r="DI1" i="3"/>
  <c r="DJ1" i="3" s="1"/>
  <c r="BB26" i="1"/>
  <c r="F46" i="1"/>
  <c r="BB102" i="1"/>
  <c r="DF23" i="3"/>
  <c r="DG23" i="3"/>
  <c r="DI23" i="3"/>
  <c r="DJ23" i="3" s="1"/>
  <c r="DH23" i="3"/>
  <c r="AI65" i="1"/>
  <c r="V72" i="1"/>
  <c r="W65" i="1"/>
  <c r="F96" i="1"/>
  <c r="DL33" i="1"/>
  <c r="DY26" i="1"/>
  <c r="DP33" i="1"/>
  <c r="EC26" i="1"/>
  <c r="EP65" i="1"/>
  <c r="EP102" i="1"/>
  <c r="P79" i="1"/>
  <c r="AC26" i="1"/>
  <c r="CE33" i="1"/>
  <c r="CF33" i="1"/>
  <c r="CH33" i="1"/>
  <c r="P33" i="1"/>
  <c r="EL22" i="1"/>
  <c r="EL132" i="1"/>
  <c r="P120" i="1"/>
  <c r="U16" i="2" s="1"/>
  <c r="CJ26" i="1"/>
  <c r="BA33" i="1"/>
  <c r="DF19" i="3"/>
  <c r="DG19" i="3"/>
  <c r="DI19" i="3"/>
  <c r="DJ19" i="3" s="1"/>
  <c r="DH19" i="3"/>
  <c r="R26" i="1"/>
  <c r="F47" i="1"/>
  <c r="R102" i="1"/>
  <c r="DM33" i="1"/>
  <c r="DZ26" i="1"/>
  <c r="AF26" i="1"/>
  <c r="S33" i="1"/>
  <c r="DL65" i="1"/>
  <c r="P93" i="1"/>
  <c r="DM65" i="1"/>
  <c r="P94" i="1"/>
  <c r="AO26" i="1"/>
  <c r="F37" i="1"/>
  <c r="AO102" i="1"/>
  <c r="AL33" i="1"/>
  <c r="EH65" i="1"/>
  <c r="P81" i="1"/>
  <c r="AP26" i="1"/>
  <c r="F42" i="1"/>
  <c r="AP102" i="1"/>
  <c r="AQ26" i="1"/>
  <c r="F43" i="1"/>
  <c r="AQ102" i="1"/>
  <c r="AX33" i="1"/>
  <c r="CG26" i="1"/>
  <c r="F50" i="1"/>
  <c r="AS26" i="1"/>
  <c r="AS102" i="1"/>
  <c r="DH72" i="1"/>
  <c r="DU65" i="1"/>
  <c r="FX72" i="1"/>
  <c r="FW72" i="1"/>
  <c r="FZ72" i="1"/>
  <c r="EI65" i="1"/>
  <c r="P82" i="1"/>
  <c r="EI102" i="1"/>
  <c r="AK33" i="1"/>
  <c r="GA65" i="1"/>
  <c r="ER72" i="1"/>
  <c r="ER102" i="1" s="1"/>
  <c r="DN65" i="1"/>
  <c r="P95" i="1"/>
  <c r="ED26" i="1"/>
  <c r="DQ33" i="1"/>
  <c r="F51" i="1"/>
  <c r="AT26" i="1"/>
  <c r="AT102" i="1"/>
  <c r="AB70" i="1"/>
  <c r="BC26" i="1"/>
  <c r="F49" i="1"/>
  <c r="BC102" i="1"/>
  <c r="EB65" i="1"/>
  <c r="DO72" i="1"/>
  <c r="DX65" i="1"/>
  <c r="DK72" i="1"/>
  <c r="DP65" i="1"/>
  <c r="P98" i="1"/>
  <c r="AK65" i="1"/>
  <c r="X72" i="1"/>
  <c r="DF7" i="3"/>
  <c r="DG7" i="3"/>
  <c r="DI7" i="3"/>
  <c r="DJ7" i="3" s="1"/>
  <c r="DH7" i="3"/>
  <c r="DJ65" i="1"/>
  <c r="P86" i="1"/>
  <c r="DF15" i="3"/>
  <c r="DG15" i="3"/>
  <c r="DI15" i="3"/>
  <c r="DJ15" i="3" s="1"/>
  <c r="DH15" i="3"/>
  <c r="FZ33" i="1"/>
  <c r="DH33" i="1"/>
  <c r="DU26" i="1"/>
  <c r="FW33" i="1"/>
  <c r="FX33" i="1"/>
  <c r="GM68" i="1"/>
  <c r="AS65" i="1"/>
  <c r="F89" i="1"/>
  <c r="AF65" i="1"/>
  <c r="S72" i="1"/>
  <c r="P44" i="1"/>
  <c r="ER26" i="1"/>
  <c r="CP70" i="1"/>
  <c r="O70" i="1" s="1"/>
  <c r="GM70" i="1" s="1"/>
  <c r="GP70" i="1" s="1"/>
  <c r="EG65" i="1"/>
  <c r="P76" i="1"/>
  <c r="EG102" i="1"/>
  <c r="DO33" i="1"/>
  <c r="EB26" i="1"/>
  <c r="F56" i="1"/>
  <c r="V26" i="1"/>
  <c r="V102" i="1"/>
  <c r="P56" i="1"/>
  <c r="DN26" i="1"/>
  <c r="DN102" i="1"/>
  <c r="AT65" i="1" l="1"/>
  <c r="F90" i="1"/>
  <c r="EN33" i="1"/>
  <c r="FW26" i="1"/>
  <c r="EI132" i="1"/>
  <c r="P112" i="1"/>
  <c r="EI22" i="1"/>
  <c r="AX26" i="1"/>
  <c r="F40" i="1"/>
  <c r="AX102" i="1"/>
  <c r="CE26" i="1"/>
  <c r="AV33" i="1"/>
  <c r="CH72" i="1"/>
  <c r="P72" i="1"/>
  <c r="AC65" i="1"/>
  <c r="CE72" i="1"/>
  <c r="CF72" i="1"/>
  <c r="CA72" i="1"/>
  <c r="GP67" i="1"/>
  <c r="CD72" i="1" s="1"/>
  <c r="FS33" i="1"/>
  <c r="GP29" i="1"/>
  <c r="FV33" i="1" s="1"/>
  <c r="U65" i="1"/>
  <c r="F94" i="1"/>
  <c r="X65" i="1"/>
  <c r="F98" i="1"/>
  <c r="AT22" i="1"/>
  <c r="AT132" i="1"/>
  <c r="F120" i="1"/>
  <c r="F16" i="2" s="1"/>
  <c r="U26" i="1"/>
  <c r="U102" i="1"/>
  <c r="F55" i="1"/>
  <c r="FZ65" i="1"/>
  <c r="EQ72" i="1"/>
  <c r="EP22" i="1"/>
  <c r="P109" i="1"/>
  <c r="EP132" i="1"/>
  <c r="T22" i="1"/>
  <c r="F123" i="1"/>
  <c r="T132" i="1"/>
  <c r="DJ22" i="1"/>
  <c r="DJ132" i="1"/>
  <c r="P116" i="1"/>
  <c r="ET22" i="1"/>
  <c r="ET132" i="1"/>
  <c r="P115" i="1"/>
  <c r="F57" i="1"/>
  <c r="W26" i="1"/>
  <c r="W102" i="1"/>
  <c r="EU18" i="1"/>
  <c r="P148" i="1"/>
  <c r="DQ65" i="1"/>
  <c r="P99" i="1"/>
  <c r="FW65" i="1"/>
  <c r="EN72" i="1"/>
  <c r="AP22" i="1"/>
  <c r="F111" i="1"/>
  <c r="G16" i="2" s="1"/>
  <c r="AP132" i="1"/>
  <c r="BA26" i="1"/>
  <c r="F53" i="1"/>
  <c r="BA102" i="1"/>
  <c r="AZ65" i="1"/>
  <c r="F83" i="1"/>
  <c r="ES22" i="1"/>
  <c r="P122" i="1"/>
  <c r="ES132" i="1"/>
  <c r="BD22" i="1"/>
  <c r="F127" i="1"/>
  <c r="BD132" i="1"/>
  <c r="S65" i="1"/>
  <c r="F87" i="1"/>
  <c r="EO72" i="1"/>
  <c r="FX65" i="1"/>
  <c r="S26" i="1"/>
  <c r="F48" i="1"/>
  <c r="S102" i="1"/>
  <c r="BB22" i="1"/>
  <c r="BB132" i="1"/>
  <c r="F115" i="1"/>
  <c r="CP30" i="1"/>
  <c r="O30" i="1" s="1"/>
  <c r="AD33" i="1"/>
  <c r="F112" i="1"/>
  <c r="AQ22" i="1"/>
  <c r="AQ132" i="1"/>
  <c r="DN22" i="1"/>
  <c r="P125" i="1"/>
  <c r="DN132" i="1"/>
  <c r="P60" i="1"/>
  <c r="DQ26" i="1"/>
  <c r="DQ102" i="1"/>
  <c r="DK65" i="1"/>
  <c r="P87" i="1"/>
  <c r="DK102" i="1"/>
  <c r="P59" i="1"/>
  <c r="DP102" i="1"/>
  <c r="DP26" i="1"/>
  <c r="ER22" i="1"/>
  <c r="P113" i="1"/>
  <c r="ER132" i="1"/>
  <c r="V22" i="1"/>
  <c r="F125" i="1"/>
  <c r="V132" i="1"/>
  <c r="DH65" i="1"/>
  <c r="P75" i="1"/>
  <c r="EL18" i="1"/>
  <c r="P150" i="1"/>
  <c r="GP28" i="1"/>
  <c r="DM26" i="1"/>
  <c r="P55" i="1"/>
  <c r="DM102" i="1"/>
  <c r="DL26" i="1"/>
  <c r="P54" i="1"/>
  <c r="DL102" i="1"/>
  <c r="EH22" i="1"/>
  <c r="EH132" i="1"/>
  <c r="P111" i="1"/>
  <c r="V16" i="2" s="1"/>
  <c r="DH26" i="1"/>
  <c r="P36" i="1"/>
  <c r="DH102" i="1"/>
  <c r="ER65" i="1"/>
  <c r="P83" i="1"/>
  <c r="AL26" i="1"/>
  <c r="Y33" i="1"/>
  <c r="R22" i="1"/>
  <c r="R132" i="1"/>
  <c r="F116" i="1"/>
  <c r="P26" i="1"/>
  <c r="F36" i="1"/>
  <c r="P102" i="1"/>
  <c r="EV22" i="1"/>
  <c r="P127" i="1"/>
  <c r="EV132" i="1"/>
  <c r="DI26" i="1"/>
  <c r="P45" i="1"/>
  <c r="DI102" i="1"/>
  <c r="F44" i="1"/>
  <c r="AZ26" i="1"/>
  <c r="AZ102" i="1"/>
  <c r="AS22" i="1"/>
  <c r="AS132" i="1"/>
  <c r="F119" i="1"/>
  <c r="E16" i="2" s="1"/>
  <c r="P57" i="1"/>
  <c r="DO26" i="1"/>
  <c r="DO102" i="1"/>
  <c r="EG22" i="1"/>
  <c r="P106" i="1"/>
  <c r="EG132" i="1"/>
  <c r="GP68" i="1"/>
  <c r="FV72" i="1" s="1"/>
  <c r="FS72" i="1"/>
  <c r="BC132" i="1"/>
  <c r="F118" i="1"/>
  <c r="BC22" i="1"/>
  <c r="AO22" i="1"/>
  <c r="F106" i="1"/>
  <c r="AO132" i="1"/>
  <c r="CH26" i="1"/>
  <c r="AY33" i="1"/>
  <c r="T65" i="1"/>
  <c r="F93" i="1"/>
  <c r="EK22" i="1"/>
  <c r="EK132" i="1"/>
  <c r="P119" i="1"/>
  <c r="T16" i="2" s="1"/>
  <c r="DI65" i="1"/>
  <c r="P84" i="1"/>
  <c r="FZ26" i="1"/>
  <c r="EQ33" i="1"/>
  <c r="DO65" i="1"/>
  <c r="P96" i="1"/>
  <c r="DT72" i="1"/>
  <c r="EO33" i="1"/>
  <c r="FX26" i="1"/>
  <c r="X33" i="1"/>
  <c r="AK26" i="1"/>
  <c r="AW33" i="1"/>
  <c r="CF26" i="1"/>
  <c r="V65" i="1"/>
  <c r="F95" i="1"/>
  <c r="O72" i="1"/>
  <c r="AB65" i="1"/>
  <c r="DG33" i="1"/>
  <c r="DT26" i="1"/>
  <c r="Y65" i="1"/>
  <c r="F99" i="1"/>
  <c r="P39" i="1" l="1"/>
  <c r="EO26" i="1"/>
  <c r="EO102" i="1"/>
  <c r="DM22" i="1"/>
  <c r="P124" i="1"/>
  <c r="DM132" i="1"/>
  <c r="ER18" i="1"/>
  <c r="P143" i="1"/>
  <c r="DN18" i="1"/>
  <c r="P155" i="1"/>
  <c r="P65" i="1"/>
  <c r="F75" i="1"/>
  <c r="DO22" i="1"/>
  <c r="P126" i="1"/>
  <c r="DO132" i="1"/>
  <c r="EV18" i="1"/>
  <c r="P157" i="1"/>
  <c r="BA22" i="1"/>
  <c r="BA132" i="1"/>
  <c r="F122" i="1"/>
  <c r="W22" i="1"/>
  <c r="W132" i="1"/>
  <c r="F126" i="1"/>
  <c r="EP18" i="1"/>
  <c r="P139" i="1"/>
  <c r="F38" i="1"/>
  <c r="AV26" i="1"/>
  <c r="DH22" i="1"/>
  <c r="P105" i="1"/>
  <c r="DH132" i="1"/>
  <c r="AQ18" i="1"/>
  <c r="F142" i="1"/>
  <c r="EO65" i="1"/>
  <c r="P78" i="1"/>
  <c r="AY26" i="1"/>
  <c r="F41" i="1"/>
  <c r="O65" i="1"/>
  <c r="F74" i="1"/>
  <c r="DP22" i="1"/>
  <c r="DP132" i="1"/>
  <c r="P128" i="1"/>
  <c r="AX22" i="1"/>
  <c r="AX132" i="1"/>
  <c r="F109" i="1"/>
  <c r="AP18" i="1"/>
  <c r="F141" i="1"/>
  <c r="EQ65" i="1"/>
  <c r="P80" i="1"/>
  <c r="EM33" i="1"/>
  <c r="FV26" i="1"/>
  <c r="AO18" i="1"/>
  <c r="F136" i="1"/>
  <c r="AS18" i="1"/>
  <c r="F149" i="1"/>
  <c r="P117" i="1"/>
  <c r="Y16" i="2" s="1"/>
  <c r="DK132" i="1"/>
  <c r="DK22" i="1"/>
  <c r="AD26" i="1"/>
  <c r="Q33" i="1"/>
  <c r="BD18" i="1"/>
  <c r="F157" i="1"/>
  <c r="ET18" i="1"/>
  <c r="P145" i="1"/>
  <c r="EJ33" i="1"/>
  <c r="FS26" i="1"/>
  <c r="P22" i="1"/>
  <c r="F105" i="1"/>
  <c r="P132" i="1"/>
  <c r="EH18" i="1"/>
  <c r="P141" i="1"/>
  <c r="GM30" i="1"/>
  <c r="AB33" i="1"/>
  <c r="CD65" i="1"/>
  <c r="AU72" i="1"/>
  <c r="F39" i="1"/>
  <c r="AW26" i="1"/>
  <c r="AW102" i="1"/>
  <c r="AR72" i="1"/>
  <c r="CA65" i="1"/>
  <c r="EJ72" i="1"/>
  <c r="FS65" i="1"/>
  <c r="R18" i="1"/>
  <c r="F146" i="1"/>
  <c r="DL22" i="1"/>
  <c r="P123" i="1"/>
  <c r="DL132" i="1"/>
  <c r="V18" i="1"/>
  <c r="F155" i="1"/>
  <c r="DQ22" i="1"/>
  <c r="P129" i="1"/>
  <c r="DQ132" i="1"/>
  <c r="BB18" i="1"/>
  <c r="F145" i="1"/>
  <c r="ES18" i="1"/>
  <c r="P152" i="1"/>
  <c r="DJ18" i="1"/>
  <c r="P146" i="1"/>
  <c r="CF65" i="1"/>
  <c r="AW72" i="1"/>
  <c r="EI18" i="1"/>
  <c r="P142" i="1"/>
  <c r="DG72" i="1"/>
  <c r="DT65" i="1"/>
  <c r="DG26" i="1"/>
  <c r="P35" i="1"/>
  <c r="EQ26" i="1"/>
  <c r="P41" i="1"/>
  <c r="EQ102" i="1"/>
  <c r="AZ22" i="1"/>
  <c r="F113" i="1"/>
  <c r="AZ132" i="1"/>
  <c r="U22" i="1"/>
  <c r="U132" i="1"/>
  <c r="F124" i="1"/>
  <c r="EK18" i="1"/>
  <c r="P149" i="1"/>
  <c r="F59" i="1"/>
  <c r="X102" i="1"/>
  <c r="X26" i="1"/>
  <c r="FV65" i="1"/>
  <c r="EM72" i="1"/>
  <c r="CE65" i="1"/>
  <c r="AV72" i="1"/>
  <c r="AV102" i="1" s="1"/>
  <c r="CH65" i="1"/>
  <c r="AY72" i="1"/>
  <c r="BC18" i="1"/>
  <c r="F148" i="1"/>
  <c r="EN65" i="1"/>
  <c r="P77" i="1"/>
  <c r="EG18" i="1"/>
  <c r="P136" i="1"/>
  <c r="DI22" i="1"/>
  <c r="DI132" i="1"/>
  <c r="P114" i="1"/>
  <c r="F60" i="1"/>
  <c r="Y26" i="1"/>
  <c r="Y102" i="1"/>
  <c r="F117" i="1"/>
  <c r="J16" i="2" s="1"/>
  <c r="S132" i="1"/>
  <c r="S22" i="1"/>
  <c r="T18" i="1"/>
  <c r="F153" i="1"/>
  <c r="AT18" i="1"/>
  <c r="F150" i="1"/>
  <c r="P38" i="1"/>
  <c r="EN26" i="1"/>
  <c r="EN102" i="1"/>
  <c r="AV22" i="1" l="1"/>
  <c r="AV132" i="1"/>
  <c r="F107" i="1"/>
  <c r="EJ65" i="1"/>
  <c r="P100" i="1"/>
  <c r="P18" i="1"/>
  <c r="F135" i="1"/>
  <c r="DK18" i="1"/>
  <c r="P147" i="1"/>
  <c r="P165" i="1" s="1"/>
  <c r="AY65" i="1"/>
  <c r="F80" i="1"/>
  <c r="DG65" i="1"/>
  <c r="P74" i="1"/>
  <c r="AR65" i="1"/>
  <c r="F100" i="1"/>
  <c r="Y22" i="1"/>
  <c r="F129" i="1"/>
  <c r="Y132" i="1"/>
  <c r="U18" i="1"/>
  <c r="F154" i="1"/>
  <c r="EJ26" i="1"/>
  <c r="P61" i="1"/>
  <c r="EJ102" i="1"/>
  <c r="DP18" i="1"/>
  <c r="P158" i="1"/>
  <c r="P162" i="1" s="1"/>
  <c r="DH18" i="1"/>
  <c r="P135" i="1"/>
  <c r="BA18" i="1"/>
  <c r="F152" i="1"/>
  <c r="AW65" i="1"/>
  <c r="F78" i="1"/>
  <c r="DM18" i="1"/>
  <c r="P154" i="1"/>
  <c r="W18" i="1"/>
  <c r="F156" i="1"/>
  <c r="AZ18" i="1"/>
  <c r="F143" i="1"/>
  <c r="DI18" i="1"/>
  <c r="P144" i="1"/>
  <c r="DL18" i="1"/>
  <c r="P153" i="1"/>
  <c r="AU65" i="1"/>
  <c r="F91" i="1"/>
  <c r="EN22" i="1"/>
  <c r="EN132" i="1"/>
  <c r="P107" i="1"/>
  <c r="EQ22" i="1"/>
  <c r="EQ132" i="1"/>
  <c r="P110" i="1"/>
  <c r="P52" i="1"/>
  <c r="EM26" i="1"/>
  <c r="EM102" i="1"/>
  <c r="F139" i="1"/>
  <c r="AX18" i="1"/>
  <c r="AB26" i="1"/>
  <c r="O33" i="1"/>
  <c r="DO18" i="1"/>
  <c r="P156" i="1"/>
  <c r="EO22" i="1"/>
  <c r="EO132" i="1"/>
  <c r="P108" i="1"/>
  <c r="AV65" i="1"/>
  <c r="F77" i="1"/>
  <c r="GP30" i="1"/>
  <c r="CD33" i="1" s="1"/>
  <c r="CA33" i="1"/>
  <c r="F45" i="1"/>
  <c r="Q26" i="1"/>
  <c r="Q102" i="1"/>
  <c r="AY102" i="1"/>
  <c r="DQ18" i="1"/>
  <c r="P159" i="1"/>
  <c r="P163" i="1" s="1"/>
  <c r="AW22" i="1"/>
  <c r="AW132" i="1"/>
  <c r="F108" i="1"/>
  <c r="EM65" i="1"/>
  <c r="P91" i="1"/>
  <c r="X22" i="1"/>
  <c r="F128" i="1"/>
  <c r="X132" i="1"/>
  <c r="DG102" i="1"/>
  <c r="S18" i="1"/>
  <c r="F147" i="1"/>
  <c r="F165" i="1" s="1"/>
  <c r="EO18" i="1" l="1"/>
  <c r="P138" i="1"/>
  <c r="EQ18" i="1"/>
  <c r="P140" i="1"/>
  <c r="DG22" i="1"/>
  <c r="DG132" i="1"/>
  <c r="P104" i="1"/>
  <c r="X18" i="1"/>
  <c r="F158" i="1"/>
  <c r="F162" i="1" s="1"/>
  <c r="AY22" i="1"/>
  <c r="AY132" i="1"/>
  <c r="F110" i="1"/>
  <c r="Y18" i="1"/>
  <c r="F159" i="1"/>
  <c r="F163" i="1" s="1"/>
  <c r="EN18" i="1"/>
  <c r="P137" i="1"/>
  <c r="O26" i="1"/>
  <c r="F35" i="1"/>
  <c r="O102" i="1"/>
  <c r="CA26" i="1"/>
  <c r="AR33" i="1"/>
  <c r="CD26" i="1"/>
  <c r="AU33" i="1"/>
  <c r="EM22" i="1"/>
  <c r="EM132" i="1"/>
  <c r="P121" i="1"/>
  <c r="W16" i="2" s="1"/>
  <c r="X16" i="2" s="1"/>
  <c r="EJ22" i="1"/>
  <c r="EJ132" i="1"/>
  <c r="P130" i="1"/>
  <c r="Q22" i="1"/>
  <c r="F114" i="1"/>
  <c r="Q132" i="1"/>
  <c r="AV18" i="1"/>
  <c r="F137" i="1"/>
  <c r="AW18" i="1"/>
  <c r="F138" i="1"/>
  <c r="F52" i="1" l="1"/>
  <c r="AU26" i="1"/>
  <c r="AU102" i="1"/>
  <c r="EJ18" i="1"/>
  <c r="P160" i="1"/>
  <c r="AY18" i="1"/>
  <c r="F140" i="1"/>
  <c r="Q18" i="1"/>
  <c r="F144" i="1"/>
  <c r="DG18" i="1"/>
  <c r="P134" i="1"/>
  <c r="P161" i="1" s="1"/>
  <c r="P164" i="1" s="1"/>
  <c r="P166" i="1" s="1"/>
  <c r="AR26" i="1"/>
  <c r="AR102" i="1"/>
  <c r="F61" i="1"/>
  <c r="O22" i="1"/>
  <c r="O132" i="1"/>
  <c r="F104" i="1"/>
  <c r="EM18" i="1"/>
  <c r="P151" i="1"/>
  <c r="O18" i="1" l="1"/>
  <c r="F134" i="1"/>
  <c r="F161" i="1" s="1"/>
  <c r="F164" i="1" s="1"/>
  <c r="F166" i="1" s="1"/>
  <c r="AU22" i="1"/>
  <c r="F121" i="1"/>
  <c r="H16" i="2" s="1"/>
  <c r="I16" i="2" s="1"/>
  <c r="AU132" i="1"/>
  <c r="AR22" i="1"/>
  <c r="AR132" i="1"/>
  <c r="F130" i="1"/>
  <c r="AR18" i="1" l="1"/>
  <c r="F160" i="1"/>
  <c r="AU18" i="1"/>
  <c r="F151" i="1"/>
</calcChain>
</file>

<file path=xl/comments1.xml><?xml version="1.0" encoding="utf-8"?>
<comments xmlns="http://schemas.openxmlformats.org/spreadsheetml/2006/main">
  <authors>
    <author>Юшков Сергей Владимирович</author>
  </authors>
  <commentList>
    <comment ref="B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B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B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B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  <comment ref="A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-&gt; Наименования -&gt; Описание</t>
        </r>
      </text>
    </comment>
    <comment ref="B32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Должность</t>
        </r>
      </text>
    </comment>
    <comment ref="C32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Ф.И.О.</t>
        </r>
      </text>
    </comment>
    <comment ref="B3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Должность</t>
        </r>
      </text>
    </comment>
    <comment ref="C3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Ф.И.О.</t>
        </r>
      </text>
    </comment>
  </commentList>
</comments>
</file>

<file path=xl/sharedStrings.xml><?xml version="1.0" encoding="utf-8"?>
<sst xmlns="http://schemas.openxmlformats.org/spreadsheetml/2006/main" count="1707" uniqueCount="255">
  <si>
    <t>Smeta.RU  (495) 974-1589</t>
  </si>
  <si>
    <t>_PS_</t>
  </si>
  <si>
    <t>Smeta.RU</t>
  </si>
  <si>
    <t>ООО "СУ № 5"  Доп. раб. место  FStS-0015925</t>
  </si>
  <si>
    <t>5.10.4.5  Пуско-наладка лифтового оборудования (Д1) пересчет на 01.04.2025</t>
  </si>
  <si>
    <t>смета субподряд   5.10.4.5  Пуско-наладка лифтового оборудования (Д1) пересчет на 01.04.2025</t>
  </si>
  <si>
    <t/>
  </si>
  <si>
    <t>06-22 КЖ</t>
  </si>
  <si>
    <t>Сметные нормы списания</t>
  </si>
  <si>
    <t>Коды ценников</t>
  </si>
  <si>
    <t>(v11) ТЕР Орловская обл. (ред. 2014 г.) (ПАО "Орелстрой") НОВОЕ СТРОИТЕЛЬСТВО</t>
  </si>
  <si>
    <t>Версия 1.3.0 ГСН (ГЭСН, ФЕР) и ТЕР (МДС 81-25.2001 и МДС 81-33.2004) отменены с 01.07.2021 г.</t>
  </si>
  <si>
    <t>ТСНБ ТЕР-2001 Орловской области (редакция 2014 г. от 2014.10.06)</t>
  </si>
  <si>
    <t>Поправки для базы 2001 года (ред. 2014 года) от 2025.08.07 v67 ("Орелстрой")</t>
  </si>
  <si>
    <t>5.10.4.5</t>
  </si>
  <si>
    <t>Пуско-наладка лифтового оборудования (Д1) пересчет на 01.04.2025</t>
  </si>
  <si>
    <t>Новый раздел</t>
  </si>
  <si>
    <t>ПНР лифтов</t>
  </si>
  <si>
    <t>1</t>
  </si>
  <si>
    <t>п01-14-025-1</t>
  </si>
  <si>
    <t>Лифт пассажирский для жилых домов на 10 остановок, грузоподъемность до 630 кг, скорость движения кабины 1 м/с, с микропроцессорными устройствами</t>
  </si>
  <si>
    <t>1 лифт</t>
  </si>
  <si>
    <t>п01-14-025-1 ТЕРп-57 (ред.2014)</t>
  </si>
  <si>
    <t>Поправка: МДС 81-40.2006, п.2.7  Наименование: В случае, если монтажные и пусконаладочные работы по какому-либо оборудованию выполняются одним и тем же звеном (бригадой),</t>
  </si>
  <si>
    <t>)*0,8</t>
  </si>
  <si>
    <t>Пусконаладочные работы</t>
  </si>
  <si>
    <t>Пусконаладочные работы : все сборники, отдел 05 ( диагностика лифтов ) и отдел 06 ( техническое освидетельствование ) сборника мрФЕР-01</t>
  </si>
  <si>
    <t>пФЕРп</t>
  </si>
  <si>
    <t>Поправка: МДС 81-40.2006, п.2.7</t>
  </si>
  <si>
    <t>МДС 81-33.2004 прил.4 п.48</t>
  </si>
  <si>
    <t>МДС 81-25.2001 прил.3 письмо АП-5536/06 прил.1 п.48</t>
  </si>
  <si>
    <t>4</t>
  </si>
  <si>
    <t>п01-14-025-4</t>
  </si>
  <si>
    <t>При изменении количества остановок уменьшать или добавлять к расценке 01-14-025-01</t>
  </si>
  <si>
    <t>1 остановка</t>
  </si>
  <si>
    <t>п01-14-025-4 ТЕРп-57 (ред.2014)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</si>
  <si>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</si>
  <si>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</si>
  <si>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</si>
  <si>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</si>
  <si>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</si>
  <si>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</si>
  <si>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</si>
  <si>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</si>
  <si>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</si>
  <si>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</si>
  <si>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</si>
  <si>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</si>
  <si>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</si>
  <si>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</si>
  <si>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</si>
  <si>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</si>
  <si>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</si>
  <si>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</si>
  <si>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</si>
  <si>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</si>
  <si>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</si>
  <si>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</si>
  <si>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</si>
  <si>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</si>
  <si>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</si>
  <si>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</si>
  <si>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</si>
  <si>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</si>
  <si>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</si>
  <si>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</si>
  <si>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</si>
  <si>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</si>
  <si>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</si>
  <si>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</si>
  <si>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</si>
  <si>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</si>
  <si>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</si>
  <si>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</si>
  <si>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</si>
  <si>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</si>
  <si>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</si>
  <si>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</si>
  <si>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</si>
  <si>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</si>
  <si>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</si>
  <si>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</si>
  <si>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</si>
  <si>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</si>
  <si>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</si>
  <si>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</si>
  <si>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</si>
  <si>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</si>
  <si>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</si>
  <si>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</si>
  <si>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Техническое освидетельствование лифтов</t>
  </si>
  <si>
    <t>3</t>
  </si>
  <si>
    <t>мр01-05-001-1</t>
  </si>
  <si>
    <t>Полное техническое освидетельствование лифта на две остановки</t>
  </si>
  <si>
    <t>мр01-05-001-1 ТЕРмр-57 (ред.2014)</t>
  </si>
  <si>
    <t>мр01-05-001-2</t>
  </si>
  <si>
    <t>За каждую дополнительную остановку больше двух добавлять к расценке 01-05-001-01</t>
  </si>
  <si>
    <t>мр01-05-001-2 ТЕРмр-57 (ред.2014)</t>
  </si>
  <si>
    <t>НР14,7</t>
  </si>
  <si>
    <t>ПН</t>
  </si>
  <si>
    <t>ИТОГО</t>
  </si>
  <si>
    <t>Итого</t>
  </si>
  <si>
    <t>СМОБ</t>
  </si>
  <si>
    <t>Сметная заработная плата (руб.)</t>
  </si>
  <si>
    <t>ВСЕГО</t>
  </si>
  <si>
    <t>Электротехнические устройства</t>
  </si>
  <si>
    <t>Мет. 421/пр. 04.08.20. пр. 8; п.1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</si>
  <si>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</si>
  <si>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</si>
  <si>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</si>
  <si>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</si>
  <si>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</si>
  <si>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</si>
  <si>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</si>
  <si>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</si>
  <si>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</si>
  <si>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</si>
  <si>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</si>
  <si>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</si>
  <si>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</si>
  <si>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</si>
  <si>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</si>
  <si>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</si>
  <si>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</si>
  <si>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</si>
  <si>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Упрощенное налогообложение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</si>
  <si>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</si>
  <si>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</si>
  <si>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</si>
  <si>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Хозяйственный способ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</si>
  <si>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</si>
  <si>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</si>
  <si>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</si>
  <si>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"Сложные объекты "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</si>
  <si>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</si>
  <si>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</si>
  <si>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При работе в текущем уровне цен с 27.04.2018 г.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</si>
  <si>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</si>
  <si>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</si>
  <si>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</si>
  <si>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городских в/опт. линий связи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</si>
  <si>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</si>
  <si>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</si>
  <si>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</si>
  <si>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 обслуживающие процессы )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</si>
  <si>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</si>
  <si>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</si>
  <si>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</si>
  <si>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авитранспорта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</si>
  <si>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</si>
  <si>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</si>
  <si>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</si>
  <si>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Э/монтаж и контроль сварки на АЭС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</si>
  <si>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</si>
  <si>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</si>
  <si>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</si>
  <si>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</si>
  <si>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</si>
  <si>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</si>
  <si>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</si>
  <si>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</si>
  <si>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</si>
  <si>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</si>
  <si>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</si>
  <si>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</si>
  <si>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</si>
  <si>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</si>
  <si>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</si>
  <si>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</si>
  <si>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</si>
  <si>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</si>
  <si>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</si>
  <si>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</si>
  <si>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</si>
  <si>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</si>
  <si>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</si>
  <si>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</si>
  <si>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</si>
  <si>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</si>
  <si>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</si>
  <si>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</si>
  <si>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</si>
  <si>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</si>
  <si>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</si>
  <si>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</si>
  <si>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Лист_НРиСП</t>
  </si>
  <si>
    <t>Базовый уровень цен</t>
  </si>
  <si>
    <t>II квартал 2025 г.</t>
  </si>
  <si>
    <t>Сборник индексов</t>
  </si>
  <si>
    <t>_OBSM_</t>
  </si>
  <si>
    <t>0-3005-2014-57</t>
  </si>
  <si>
    <t>Рабочий наладчик 5 разряда</t>
  </si>
  <si>
    <t>чел.-ч</t>
  </si>
  <si>
    <t>0-3006-2014-57</t>
  </si>
  <si>
    <t>Рабочий наладчик 6 разряда</t>
  </si>
  <si>
    <t>2-0011-2014-57</t>
  </si>
  <si>
    <t>Инженер I категории</t>
  </si>
  <si>
    <t>1-0040-2014-57</t>
  </si>
  <si>
    <t>Рабочий среднего разряда 4</t>
  </si>
  <si>
    <t>2-2001-2014-57</t>
  </si>
  <si>
    <t>Ведущий инженер</t>
  </si>
  <si>
    <t>999-9951</t>
  </si>
  <si>
    <t>999-9951 ТССЦ-57 (ред.2014)</t>
  </si>
  <si>
    <t>Вспомогательные ненормируемые материалы (3% от ОЗП)</t>
  </si>
  <si>
    <t>РУБ</t>
  </si>
  <si>
    <t>- номер последнего сформированного листа SourceOb</t>
  </si>
  <si>
    <t>SourceOb.1</t>
  </si>
  <si>
    <t>- имя последнего сформированного листа SourceOb</t>
  </si>
  <si>
    <t>- шаблон подписей и шапки, использованный последний раз (номер первой строки шаблона)</t>
  </si>
  <si>
    <t>- уровень цен, использованный последний раз (1 - Базовый / 2 - Текущий)</t>
  </si>
  <si>
    <t>Параметры1.xls</t>
  </si>
  <si>
    <t>- имя последнего использованного файла содержащего параметры</t>
  </si>
  <si>
    <t>Параметры Объектной сметы для автоопределения настроек</t>
  </si>
  <si>
    <t>- Режим расчета: 1 - ресурсный / 2 - с построчной индексацией (ТСН Москва) / 3 - с построчной индексацией (ТЕР, ФЕР) / 4 - с итоговой индексацией (по статьям) / 5 - с итоговой индексацией (за итогом сметы)</t>
  </si>
  <si>
    <t>- Вид документа (1 - один уровень цен / 2 - два уровня цен)</t>
  </si>
  <si>
    <t>- Расчет за итогом сметы (1 - есть / 0 - нет)</t>
  </si>
  <si>
    <t>- Уровень цен, использованный последний раз (1 - Базовый / 2 - Текущий / 3 - Расчет за итогом сметы)</t>
  </si>
  <si>
    <t>- Детализация расчета за итогом сметы (1 - на Объект (на отдельном листе) / 2 - на Объект (под сметой) / 3 - на каждую Локальную смету / 4 - на Разделы / 5 - на Подразделы)</t>
  </si>
  <si>
    <t>- Способ расчета, использованный последний раз (0 - по сводному / 1 - по статьям / 2 - оба, по статьям и по сводному)</t>
  </si>
  <si>
    <t>- Базовый уровень рассчитанный в локальной смете (0 - нет / &gt; 0 - есть)</t>
  </si>
  <si>
    <t>- номер последнего сформированного листа</t>
  </si>
  <si>
    <t>Наименование программного продукта: "Мастер сметных расчетов" v11.12, г. Орел, тел. +7 (910) 747-08-01</t>
  </si>
  <si>
    <t>Инвестор:</t>
  </si>
  <si>
    <t>Заказчик:</t>
  </si>
  <si>
    <t>Генподрядчик:</t>
  </si>
  <si>
    <t>Субподрядчик:</t>
  </si>
  <si>
    <t>ВЕДОМОСТЬ ОБЪЕМОВ РАБОТ</t>
  </si>
  <si>
    <t xml:space="preserve">  </t>
  </si>
  <si>
    <t>Объект</t>
  </si>
  <si>
    <t>Шифр:</t>
  </si>
  <si>
    <t xml:space="preserve"> 5.10.4.5  Пуско-наладка лифтового оборудования (Д1) пересчет на 01.04.2025 </t>
  </si>
  <si>
    <t>Основание:</t>
  </si>
  <si>
    <t xml:space="preserve"> 06-22 КЖ </t>
  </si>
  <si>
    <t>№ п/п</t>
  </si>
  <si>
    <t>Наименование работ и затрат</t>
  </si>
  <si>
    <t>Единица</t>
  </si>
  <si>
    <t>изме-</t>
  </si>
  <si>
    <t>рения</t>
  </si>
  <si>
    <t>Коли-</t>
  </si>
  <si>
    <t>чество</t>
  </si>
  <si>
    <t xml:space="preserve">Локальная смета: </t>
  </si>
  <si>
    <t xml:space="preserve"> 5.10.4.5</t>
  </si>
  <si>
    <t xml:space="preserve"> Пуско-наладка лифтового оборудования (Д1) пересчет на 01.04.2025</t>
  </si>
  <si>
    <t xml:space="preserve">Раздел: </t>
  </si>
  <si>
    <t xml:space="preserve">   Раздел: </t>
  </si>
  <si>
    <t xml:space="preserve">   ПНР лифтов</t>
  </si>
  <si>
    <t xml:space="preserve"> ПНР лифтов</t>
  </si>
  <si>
    <t xml:space="preserve">   Техническое освидетельствование лифтов</t>
  </si>
  <si>
    <t xml:space="preserve"> Техническое освидетельствование лифтов</t>
  </si>
  <si>
    <t>Сдал:</t>
  </si>
  <si>
    <t>[должность] / [подпись]</t>
  </si>
  <si>
    <t>[расшифровка подписи]</t>
  </si>
  <si>
    <t>М.П.</t>
  </si>
  <si>
    <t>Принял:</t>
  </si>
  <si>
    <t>Конец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</si>
</sst>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204"/>
    </font>
    <font>
      <b/>
      <sz val="10"/>
      <color indexed="12"/>
      <name val="Arial"/>
      <charset val="204"/>
    </font>
    <font>
      <sz val="10"/>
      <color indexed="18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color indexed="16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rgb="FFFFFFFF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8"/>
      <name val="Times New Roman Cyr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11" fillId="0" borderId="0" xfId="0" applyFont="1"/>
    <xf numFmtId="0" fontId="1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wrapText="1"/>
    </xf>
    <xf numFmtId="0" fontId="14" fillId="0" borderId="0" xfId="0" applyFont="1"/>
    <xf numFmtId="0" fontId="0" fillId="0" borderId="2" xfId="0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5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49" fontId="11" fillId="0" borderId="0" xfId="0" applyNumberFormat="1" applyFont="1" applyAlignment="1">
      <alignment horizontal="center" wrapText="1"/>
    </xf>
    <xf numFmtId="0" fontId="11" fillId="0" borderId="0" xfId="0" applyFont="1" applyAlignment="1">
      <alignment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wrapText="1"/>
    </xf>
    <xf numFmtId="49" fontId="16" fillId="0" borderId="0" xfId="0" applyNumberFormat="1" applyFont="1" applyAlignment="1">
      <alignment horizontal="left" vertical="top" wrapText="1"/>
    </xf>
    <xf numFmtId="49" fontId="16" fillId="0" borderId="0" xfId="0" applyNumberFormat="1" applyFont="1" applyAlignment="1">
      <alignment wrapText="1"/>
    </xf>
    <xf numFmtId="0" fontId="17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wrapText="1"/>
    </xf>
    <xf numFmtId="0" fontId="0" fillId="0" borderId="10" xfId="0" applyBorder="1"/>
    <xf numFmtId="0" fontId="11" fillId="0" borderId="6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right" vertical="top" wrapText="1"/>
    </xf>
    <xf numFmtId="0" fontId="18" fillId="0" borderId="12" xfId="0" applyFont="1" applyBorder="1" applyAlignment="1">
      <alignment horizontal="right" vertical="top" shrinkToFit="1"/>
    </xf>
    <xf numFmtId="0" fontId="11" fillId="0" borderId="14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right" vertical="top" wrapText="1"/>
    </xf>
    <xf numFmtId="0" fontId="18" fillId="0" borderId="15" xfId="0" applyFont="1" applyBorder="1" applyAlignment="1">
      <alignment horizontal="right" vertical="top" shrinkToFit="1"/>
    </xf>
    <xf numFmtId="0" fontId="11" fillId="0" borderId="16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right" vertical="top" wrapText="1"/>
    </xf>
    <xf numFmtId="0" fontId="18" fillId="0" borderId="18" xfId="0" applyFont="1" applyBorder="1" applyAlignment="1">
      <alignment horizontal="right" vertical="top" shrinkToFit="1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39"/>
  <sheetViews>
    <sheetView tabSelected="1" workbookViewId="0"/>
  </sheetViews>
  <sheetFormatPr defaultRowHeight="12.75" x14ac:dyDescent="0.2"/>
  <cols>
    <col min="1" max="1" width="8.7109375" customWidth="1"/>
    <col min="2" max="2" width="59.7109375" customWidth="1"/>
    <col min="3" max="4" width="10.7109375" customWidth="1"/>
    <col min="25" max="69" width="0" hidden="1" customWidth="1"/>
    <col min="70" max="70" width="80.7109375" hidden="1" customWidth="1"/>
    <col min="71" max="71" width="0" hidden="1" customWidth="1"/>
    <col min="72" max="72" width="80.7109375" hidden="1" customWidth="1"/>
    <col min="73" max="77" width="0" hidden="1" customWidth="1"/>
    <col min="78" max="78" width="21.7109375" hidden="1" customWidth="1"/>
    <col min="79" max="256" width="0" hidden="1" customWidth="1"/>
  </cols>
  <sheetData>
    <row r="1" spans="1:255" s="13" customFormat="1" ht="11.25" x14ac:dyDescent="0.2">
      <c r="A1" s="13" t="s">
        <v>221</v>
      </c>
    </row>
    <row r="3" spans="1:255" x14ac:dyDescent="0.2">
      <c r="A3" s="16" t="s">
        <v>222</v>
      </c>
      <c r="B3" s="23"/>
      <c r="C3" s="24"/>
      <c r="D3" s="24"/>
      <c r="BR3" s="17">
        <f>B3</f>
        <v>0</v>
      </c>
      <c r="IU3" s="18"/>
    </row>
    <row r="4" spans="1:255" x14ac:dyDescent="0.2">
      <c r="A4" s="16" t="s">
        <v>223</v>
      </c>
      <c r="B4" s="20"/>
      <c r="C4" s="19"/>
      <c r="D4" s="19"/>
      <c r="BR4" s="17">
        <f>B4</f>
        <v>0</v>
      </c>
      <c r="IU4" s="18"/>
    </row>
    <row r="5" spans="1:255" x14ac:dyDescent="0.2">
      <c r="A5" s="16" t="s">
        <v>224</v>
      </c>
      <c r="B5" s="20"/>
      <c r="C5" s="19"/>
      <c r="D5" s="19"/>
      <c r="BR5" s="17">
        <f>B5</f>
        <v>0</v>
      </c>
      <c r="IU5" s="18"/>
    </row>
    <row r="6" spans="1:255" x14ac:dyDescent="0.2">
      <c r="A6" s="16" t="s">
        <v>225</v>
      </c>
      <c r="B6" s="21"/>
      <c r="C6" s="22"/>
      <c r="D6" s="22"/>
      <c r="BR6" s="17">
        <f>B6</f>
        <v>0</v>
      </c>
      <c r="IU6" s="18"/>
    </row>
    <row r="8" spans="1:255" ht="18.75" x14ac:dyDescent="0.3">
      <c r="A8" s="25" t="s">
        <v>226</v>
      </c>
      <c r="B8" s="25"/>
      <c r="C8" s="25"/>
      <c r="D8" s="25"/>
    </row>
    <row r="9" spans="1:255" x14ac:dyDescent="0.2">
      <c r="A9" s="27" t="s">
        <v>227</v>
      </c>
      <c r="B9" s="26"/>
      <c r="C9" s="26"/>
      <c r="D9" s="26"/>
      <c r="BT9" s="28">
        <f>B9</f>
        <v>0</v>
      </c>
      <c r="IU9" s="18"/>
    </row>
    <row r="11" spans="1:255" ht="25.5" x14ac:dyDescent="0.2">
      <c r="A11" s="12" t="s">
        <v>228</v>
      </c>
      <c r="B11" s="29" t="s">
        <v>5</v>
      </c>
      <c r="C11" s="15"/>
      <c r="D11" s="15"/>
      <c r="BT11" s="30" t="str">
        <f>B11</f>
        <v>смета субподряд   5.10.4.5  Пуско-наладка лифтового оборудования (Д1) пересчет на 01.04.2025</v>
      </c>
      <c r="IU11" s="18"/>
    </row>
    <row r="12" spans="1:255" x14ac:dyDescent="0.2">
      <c r="A12" s="12" t="s">
        <v>229</v>
      </c>
      <c r="B12" s="31" t="s">
        <v>230</v>
      </c>
      <c r="C12" s="15"/>
      <c r="D12" s="15"/>
      <c r="BT12" s="32" t="str">
        <f>B12</f>
        <v xml:space="preserve"> 5.10.4.5  Пуско-наладка лифтового оборудования (Д1) пересчет на 01.04.2025 </v>
      </c>
      <c r="IU12" s="18"/>
    </row>
    <row r="13" spans="1:255" x14ac:dyDescent="0.2">
      <c r="A13" s="12" t="s">
        <v>231</v>
      </c>
      <c r="B13" s="31" t="s">
        <v>232</v>
      </c>
      <c r="C13" s="15"/>
      <c r="D13" s="15"/>
      <c r="BT13" s="32" t="str">
        <f>B13</f>
        <v xml:space="preserve"> 06-22 КЖ </v>
      </c>
      <c r="IU13" s="18"/>
    </row>
    <row r="15" spans="1:255" ht="13.5" thickBot="1" x14ac:dyDescent="0.25"/>
    <row r="16" spans="1:255" x14ac:dyDescent="0.2">
      <c r="A16" s="33" t="s">
        <v>233</v>
      </c>
      <c r="B16" s="35"/>
      <c r="C16" s="35" t="s">
        <v>235</v>
      </c>
      <c r="D16" s="36" t="s">
        <v>238</v>
      </c>
    </row>
    <row r="17" spans="1:255" x14ac:dyDescent="0.2">
      <c r="A17" s="34"/>
      <c r="B17" s="37" t="s">
        <v>234</v>
      </c>
      <c r="C17" s="37" t="s">
        <v>236</v>
      </c>
      <c r="D17" s="38" t="s">
        <v>239</v>
      </c>
    </row>
    <row r="18" spans="1:255" x14ac:dyDescent="0.2">
      <c r="A18" s="34"/>
      <c r="B18" s="37"/>
      <c r="C18" s="37" t="s">
        <v>237</v>
      </c>
      <c r="D18" s="38"/>
    </row>
    <row r="19" spans="1:255" ht="13.5" thickBot="1" x14ac:dyDescent="0.25">
      <c r="A19" s="34"/>
      <c r="B19" s="37"/>
      <c r="C19" s="37"/>
      <c r="D19" s="38"/>
    </row>
    <row r="20" spans="1:255" ht="13.5" thickBot="1" x14ac:dyDescent="0.25">
      <c r="A20" s="39">
        <v>1</v>
      </c>
      <c r="B20" s="39">
        <v>2</v>
      </c>
      <c r="C20" s="39">
        <v>3</v>
      </c>
      <c r="D20" s="39">
        <v>4</v>
      </c>
    </row>
    <row r="21" spans="1:255" x14ac:dyDescent="0.2">
      <c r="A21" s="40"/>
      <c r="B21" s="40"/>
      <c r="C21" s="40"/>
      <c r="D21" s="40"/>
    </row>
    <row r="22" spans="1:255" x14ac:dyDescent="0.2">
      <c r="A22" t="s">
        <v>243</v>
      </c>
      <c r="B22" t="s">
        <v>246</v>
      </c>
    </row>
    <row r="23" spans="1:255" ht="13.5" thickBot="1" x14ac:dyDescent="0.25"/>
    <row r="24" spans="1:255" ht="36" x14ac:dyDescent="0.2">
      <c r="A24" s="41">
        <v>1</v>
      </c>
      <c r="B24" s="42" t="s">
        <v>20</v>
      </c>
      <c r="C24" s="43" t="s">
        <v>21</v>
      </c>
      <c r="D24" s="44">
        <v>4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</row>
    <row r="25" spans="1:255" ht="24.75" thickBot="1" x14ac:dyDescent="0.25">
      <c r="A25" s="49">
        <v>4</v>
      </c>
      <c r="B25" s="50" t="s">
        <v>33</v>
      </c>
      <c r="C25" s="51" t="s">
        <v>34</v>
      </c>
      <c r="D25" s="52">
        <v>42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</row>
    <row r="26" spans="1:255" x14ac:dyDescent="0.2">
      <c r="A26" s="40"/>
      <c r="B26" s="40"/>
      <c r="C26" s="40"/>
      <c r="D26" s="40"/>
    </row>
    <row r="27" spans="1:255" x14ac:dyDescent="0.2">
      <c r="A27" t="s">
        <v>243</v>
      </c>
      <c r="B27" t="s">
        <v>248</v>
      </c>
    </row>
    <row r="28" spans="1:255" ht="13.5" thickBot="1" x14ac:dyDescent="0.25"/>
    <row r="29" spans="1:255" x14ac:dyDescent="0.2">
      <c r="A29" s="41">
        <v>3</v>
      </c>
      <c r="B29" s="42" t="s">
        <v>93</v>
      </c>
      <c r="C29" s="43" t="s">
        <v>21</v>
      </c>
      <c r="D29" s="44">
        <v>4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</row>
    <row r="30" spans="1:255" ht="24" x14ac:dyDescent="0.2">
      <c r="A30" s="45">
        <v>4</v>
      </c>
      <c r="B30" s="46" t="s">
        <v>96</v>
      </c>
      <c r="C30" s="47" t="s">
        <v>34</v>
      </c>
      <c r="D30" s="48">
        <v>78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</row>
    <row r="32" spans="1:255" x14ac:dyDescent="0.2">
      <c r="A32" s="53" t="s">
        <v>249</v>
      </c>
      <c r="B32" s="54"/>
      <c r="C32" s="55"/>
      <c r="D32" s="55"/>
      <c r="BZ32" s="28">
        <f>C32</f>
        <v>0</v>
      </c>
      <c r="IU32" s="18"/>
    </row>
    <row r="33" spans="1:255" s="57" customFormat="1" ht="11.25" x14ac:dyDescent="0.2">
      <c r="A33" s="56"/>
      <c r="B33" s="58" t="s">
        <v>250</v>
      </c>
      <c r="C33" s="59" t="s">
        <v>251</v>
      </c>
      <c r="D33" s="59"/>
    </row>
    <row r="34" spans="1:255" x14ac:dyDescent="0.2">
      <c r="A34" s="14"/>
      <c r="B34" s="10" t="s">
        <v>252</v>
      </c>
      <c r="C34" s="14"/>
      <c r="D34" s="14"/>
    </row>
    <row r="35" spans="1:255" x14ac:dyDescent="0.2">
      <c r="A35" s="53" t="s">
        <v>253</v>
      </c>
      <c r="B35" s="54"/>
      <c r="C35" s="55"/>
      <c r="D35" s="55"/>
      <c r="BZ35" s="28">
        <f>C35</f>
        <v>0</v>
      </c>
      <c r="IU35" s="18"/>
    </row>
    <row r="36" spans="1:255" s="57" customFormat="1" ht="11.25" x14ac:dyDescent="0.2">
      <c r="A36" s="56"/>
      <c r="B36" s="58" t="s">
        <v>250</v>
      </c>
      <c r="C36" s="59" t="s">
        <v>251</v>
      </c>
      <c r="D36" s="59"/>
    </row>
    <row r="37" spans="1:255" x14ac:dyDescent="0.2">
      <c r="A37" s="14"/>
      <c r="B37" s="10" t="s">
        <v>252</v>
      </c>
      <c r="C37" s="14"/>
      <c r="D37" s="14"/>
    </row>
    <row r="39" spans="1:255" x14ac:dyDescent="0.2">
      <c r="A39" s="60"/>
      <c r="B39" s="60"/>
    </row>
  </sheetData>
  <mergeCells count="13">
    <mergeCell ref="C36:D36"/>
    <mergeCell ref="B11:D11"/>
    <mergeCell ref="B12:D12"/>
    <mergeCell ref="B13:D13"/>
    <mergeCell ref="C32:D32"/>
    <mergeCell ref="C33:D33"/>
    <mergeCell ref="C35:D35"/>
    <mergeCell ref="B3:D3"/>
    <mergeCell ref="B4:D4"/>
    <mergeCell ref="B5:D5"/>
    <mergeCell ref="B6:D6"/>
    <mergeCell ref="A8:D8"/>
    <mergeCell ref="A9:D9"/>
  </mergeCells>
  <printOptions horizontalCentered="1"/>
  <pageMargins left="0.78740157480314998" right="0.39370078740157499" top="0.39370078740157499" bottom="0.39370078740157499" header="0" footer="0"/>
  <pageSetup paperSize="9" orientation="portrait" r:id="rId1"/>
  <headerFooter>
    <oddHeader>&amp;CСтраница &amp;P из &amp;N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/>
  </sheetViews>
  <sheetFormatPr defaultRowHeight="12.75" x14ac:dyDescent="0.2"/>
  <sheetData>
    <row r="1" spans="1:6" x14ac:dyDescent="0.2">
      <c r="B1" t="s">
        <v>212</v>
      </c>
    </row>
    <row r="3" spans="1:6" x14ac:dyDescent="0.2">
      <c r="A3">
        <v>0</v>
      </c>
      <c r="B3" t="s">
        <v>213</v>
      </c>
    </row>
    <row r="4" spans="1:6" x14ac:dyDescent="0.2">
      <c r="A4">
        <v>1</v>
      </c>
      <c r="B4" t="s">
        <v>214</v>
      </c>
    </row>
    <row r="5" spans="1:6" x14ac:dyDescent="0.2">
      <c r="A5">
        <v>0</v>
      </c>
      <c r="B5" t="s">
        <v>215</v>
      </c>
    </row>
    <row r="6" spans="1:6" x14ac:dyDescent="0.2">
      <c r="A6">
        <v>1</v>
      </c>
      <c r="B6" t="s">
        <v>216</v>
      </c>
    </row>
    <row r="7" spans="1:6" x14ac:dyDescent="0.2">
      <c r="A7">
        <v>0</v>
      </c>
      <c r="B7" t="s">
        <v>217</v>
      </c>
    </row>
    <row r="8" spans="1:6" x14ac:dyDescent="0.2">
      <c r="A8">
        <v>2</v>
      </c>
      <c r="B8" t="s">
        <v>218</v>
      </c>
    </row>
    <row r="9" spans="1:6" x14ac:dyDescent="0.2">
      <c r="A9">
        <v>0</v>
      </c>
      <c r="B9" t="s">
        <v>219</v>
      </c>
    </row>
    <row r="13" spans="1:6" x14ac:dyDescent="0.2">
      <c r="A13">
        <v>3</v>
      </c>
      <c r="B13" t="s">
        <v>240</v>
      </c>
      <c r="D13" t="s">
        <v>241</v>
      </c>
      <c r="F13" t="s">
        <v>242</v>
      </c>
    </row>
    <row r="14" spans="1:6" x14ac:dyDescent="0.2">
      <c r="A14">
        <v>4</v>
      </c>
      <c r="B14" t="s">
        <v>243</v>
      </c>
      <c r="D14" t="s">
        <v>244</v>
      </c>
      <c r="F14" t="s">
        <v>245</v>
      </c>
    </row>
    <row r="15" spans="1:6" x14ac:dyDescent="0.2">
      <c r="A15">
        <v>4</v>
      </c>
      <c r="B15" t="s">
        <v>243</v>
      </c>
      <c r="D15" t="s">
        <v>244</v>
      </c>
      <c r="F15" t="s">
        <v>247</v>
      </c>
    </row>
    <row r="16" spans="1:6" x14ac:dyDescent="0.2">
      <c r="A16">
        <v>999</v>
      </c>
      <c r="B16" t="s">
        <v>254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09"/>
  <sheetViews>
    <sheetView workbookViewId="0">
      <selection activeCell="A205" sqref="A205:AX205"/>
    </sheetView>
  </sheetViews>
  <sheetFormatPr defaultColWidth="9.140625" defaultRowHeight="12.75" x14ac:dyDescent="0.2"/>
  <cols>
    <col min="1" max="256" width="9.140625" customWidth="1"/>
  </cols>
  <sheetData>
    <row r="1" spans="1:246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15925</v>
      </c>
      <c r="M1">
        <v>72417924</v>
      </c>
      <c r="N1">
        <v>11</v>
      </c>
      <c r="O1">
        <v>13</v>
      </c>
      <c r="P1">
        <v>0</v>
      </c>
      <c r="Q1">
        <v>1</v>
      </c>
    </row>
    <row r="5" spans="1:246" x14ac:dyDescent="0.2">
      <c r="IK5">
        <v>1</v>
      </c>
      <c r="IL5" t="s">
        <v>220</v>
      </c>
    </row>
    <row r="6" spans="1:246" x14ac:dyDescent="0.2">
      <c r="IK6">
        <v>350</v>
      </c>
      <c r="IL6" t="s">
        <v>208</v>
      </c>
    </row>
    <row r="7" spans="1:246" x14ac:dyDescent="0.2">
      <c r="IK7">
        <v>1</v>
      </c>
      <c r="IL7" t="s">
        <v>209</v>
      </c>
    </row>
    <row r="9" spans="1:246" x14ac:dyDescent="0.2">
      <c r="IK9" s="11" t="s">
        <v>210</v>
      </c>
      <c r="IL9" t="s">
        <v>211</v>
      </c>
    </row>
    <row r="10" spans="1:246" x14ac:dyDescent="0.2">
      <c r="IK10">
        <v>1</v>
      </c>
      <c r="IL10" t="s">
        <v>205</v>
      </c>
    </row>
    <row r="11" spans="1:246" x14ac:dyDescent="0.2">
      <c r="IK11" t="s">
        <v>206</v>
      </c>
      <c r="IL11" t="s">
        <v>207</v>
      </c>
    </row>
    <row r="12" spans="1:246" x14ac:dyDescent="0.2">
      <c r="A12" s="1">
        <v>1</v>
      </c>
      <c r="B12" s="1">
        <v>203</v>
      </c>
      <c r="C12" s="1">
        <v>0</v>
      </c>
      <c r="D12" s="1">
        <f>ROW(A132)</f>
        <v>132</v>
      </c>
      <c r="E12" s="1">
        <v>0</v>
      </c>
      <c r="F12" s="1" t="s">
        <v>4</v>
      </c>
      <c r="G12" s="1" t="s">
        <v>5</v>
      </c>
      <c r="H12" s="1" t="s">
        <v>6</v>
      </c>
      <c r="I12" s="1">
        <v>0</v>
      </c>
      <c r="J12" s="1" t="s">
        <v>7</v>
      </c>
      <c r="K12" s="1">
        <v>0</v>
      </c>
      <c r="L12" s="1">
        <v>0</v>
      </c>
      <c r="M12" s="1">
        <v>3</v>
      </c>
      <c r="N12" s="1"/>
      <c r="O12" s="1">
        <v>0</v>
      </c>
      <c r="P12" s="1">
        <v>0</v>
      </c>
      <c r="Q12" s="1">
        <v>2</v>
      </c>
      <c r="R12" s="1">
        <v>0</v>
      </c>
      <c r="S12" s="1">
        <v>0</v>
      </c>
      <c r="T12" s="1">
        <v>1</v>
      </c>
      <c r="U12" s="1" t="s">
        <v>6</v>
      </c>
      <c r="V12" s="1">
        <v>0</v>
      </c>
      <c r="W12" s="1" t="s">
        <v>6</v>
      </c>
      <c r="X12" s="1" t="s">
        <v>6</v>
      </c>
      <c r="Y12" s="1" t="s">
        <v>6</v>
      </c>
      <c r="Z12" s="1" t="s">
        <v>6</v>
      </c>
      <c r="AA12" s="1" t="s">
        <v>6</v>
      </c>
      <c r="AB12" s="1" t="s">
        <v>6</v>
      </c>
      <c r="AC12" s="1" t="s">
        <v>6</v>
      </c>
      <c r="AD12" s="1" t="s">
        <v>6</v>
      </c>
      <c r="AE12" s="1" t="s">
        <v>6</v>
      </c>
      <c r="AF12" s="1" t="s">
        <v>6</v>
      </c>
      <c r="AG12" s="1" t="s">
        <v>6</v>
      </c>
      <c r="AH12" s="1" t="s">
        <v>6</v>
      </c>
      <c r="AI12" s="1" t="s">
        <v>6</v>
      </c>
      <c r="AJ12" s="1" t="s">
        <v>6</v>
      </c>
      <c r="AK12" s="1"/>
      <c r="AL12" s="1" t="s">
        <v>6</v>
      </c>
      <c r="AM12" s="1" t="s">
        <v>6</v>
      </c>
      <c r="AN12" s="1" t="s">
        <v>6</v>
      </c>
      <c r="AO12" s="1"/>
      <c r="AP12" s="1" t="s">
        <v>6</v>
      </c>
      <c r="AQ12" s="1" t="s">
        <v>6</v>
      </c>
      <c r="AR12" s="1" t="s">
        <v>6</v>
      </c>
      <c r="AS12" s="1"/>
      <c r="AT12" s="1"/>
      <c r="AU12" s="1"/>
      <c r="AV12" s="1"/>
      <c r="AW12" s="1"/>
      <c r="AX12" s="1" t="s">
        <v>6</v>
      </c>
      <c r="AY12" s="1" t="s">
        <v>6</v>
      </c>
      <c r="AZ12" s="1" t="s">
        <v>6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10</v>
      </c>
      <c r="BZ12" s="1" t="s">
        <v>11</v>
      </c>
      <c r="CA12" s="1" t="s">
        <v>6</v>
      </c>
      <c r="CB12" s="1" t="s">
        <v>12</v>
      </c>
      <c r="CC12" s="1" t="s">
        <v>12</v>
      </c>
      <c r="CD12" s="1" t="s">
        <v>6</v>
      </c>
      <c r="CE12" s="1" t="s">
        <v>13</v>
      </c>
      <c r="CF12" s="1">
        <v>0</v>
      </c>
      <c r="CG12" s="1">
        <v>0</v>
      </c>
      <c r="CH12" s="1">
        <v>86549001</v>
      </c>
      <c r="CI12" s="1" t="s">
        <v>6</v>
      </c>
      <c r="CJ12" s="1" t="s">
        <v>6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>
        <v>0</v>
      </c>
      <c r="CZ12" s="1" t="s">
        <v>6</v>
      </c>
      <c r="DA12" s="1" t="s">
        <v>6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246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55" x14ac:dyDescent="0.2">
      <c r="A18" s="3">
        <v>52</v>
      </c>
      <c r="B18" s="3">
        <f t="shared" ref="B18:G18" si="0">B132</f>
        <v>203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5.10.4.5  Пуско-наладка лифтового оборудования (Д1) пересчет на 01.04.2025</v>
      </c>
      <c r="G18" s="3" t="str">
        <f t="shared" si="0"/>
        <v>смета субподряд   5.10.4.5  Пуско-наладка лифтового оборудования (Д1) пересчет на 01.04.2025</v>
      </c>
      <c r="H18" s="3"/>
      <c r="I18" s="3"/>
      <c r="J18" s="3"/>
      <c r="K18" s="3"/>
      <c r="L18" s="3"/>
      <c r="M18" s="3"/>
      <c r="N18" s="3"/>
      <c r="O18" s="3">
        <f t="shared" ref="O18:AT18" si="1">O132</f>
        <v>34889</v>
      </c>
      <c r="P18" s="3">
        <f t="shared" si="1"/>
        <v>0</v>
      </c>
      <c r="Q18" s="3">
        <f t="shared" si="1"/>
        <v>0</v>
      </c>
      <c r="R18" s="3">
        <f t="shared" si="1"/>
        <v>0</v>
      </c>
      <c r="S18" s="3">
        <f t="shared" si="1"/>
        <v>34889</v>
      </c>
      <c r="T18" s="3">
        <f t="shared" si="1"/>
        <v>0</v>
      </c>
      <c r="U18" s="3">
        <f t="shared" si="1"/>
        <v>2589.8160000000003</v>
      </c>
      <c r="V18" s="3">
        <f t="shared" si="1"/>
        <v>0</v>
      </c>
      <c r="W18" s="3">
        <f t="shared" si="1"/>
        <v>0</v>
      </c>
      <c r="X18" s="3">
        <f t="shared" si="1"/>
        <v>22679</v>
      </c>
      <c r="Y18" s="3">
        <f t="shared" si="1"/>
        <v>13956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0</v>
      </c>
      <c r="AQ18" s="3">
        <f t="shared" si="1"/>
        <v>0</v>
      </c>
      <c r="AR18" s="3">
        <f t="shared" si="1"/>
        <v>71524</v>
      </c>
      <c r="AS18" s="3">
        <f t="shared" si="1"/>
        <v>0</v>
      </c>
      <c r="AT18" s="3">
        <f t="shared" si="1"/>
        <v>0</v>
      </c>
      <c r="AU18" s="3">
        <f t="shared" ref="AU18:BZ18" si="2">AU132</f>
        <v>71524</v>
      </c>
      <c r="AV18" s="3">
        <f t="shared" si="2"/>
        <v>0</v>
      </c>
      <c r="AW18" s="3">
        <f t="shared" si="2"/>
        <v>0</v>
      </c>
      <c r="AX18" s="3">
        <f t="shared" si="2"/>
        <v>0</v>
      </c>
      <c r="AY18" s="3">
        <f t="shared" si="2"/>
        <v>0</v>
      </c>
      <c r="AZ18" s="3">
        <f t="shared" si="2"/>
        <v>0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0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CA132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DG132</f>
        <v>607262</v>
      </c>
      <c r="DH18" s="4">
        <f t="shared" si="4"/>
        <v>0</v>
      </c>
      <c r="DI18" s="4">
        <f t="shared" si="4"/>
        <v>0</v>
      </c>
      <c r="DJ18" s="4">
        <f t="shared" si="4"/>
        <v>0</v>
      </c>
      <c r="DK18" s="4">
        <f t="shared" si="4"/>
        <v>607262</v>
      </c>
      <c r="DL18" s="4">
        <f t="shared" si="4"/>
        <v>0</v>
      </c>
      <c r="DM18" s="4">
        <f t="shared" si="4"/>
        <v>2589.8160000000003</v>
      </c>
      <c r="DN18" s="4">
        <f t="shared" si="4"/>
        <v>0</v>
      </c>
      <c r="DO18" s="4">
        <f t="shared" si="4"/>
        <v>0</v>
      </c>
      <c r="DP18" s="4">
        <f t="shared" si="4"/>
        <v>394720</v>
      </c>
      <c r="DQ18" s="4">
        <f t="shared" si="4"/>
        <v>242905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0</v>
      </c>
      <c r="EI18" s="4">
        <f t="shared" si="4"/>
        <v>0</v>
      </c>
      <c r="EJ18" s="4">
        <f t="shared" si="4"/>
        <v>1244887</v>
      </c>
      <c r="EK18" s="4">
        <f t="shared" si="4"/>
        <v>0</v>
      </c>
      <c r="EL18" s="4">
        <f t="shared" si="4"/>
        <v>0</v>
      </c>
      <c r="EM18" s="4">
        <f t="shared" ref="EM18:FR18" si="5">EM132</f>
        <v>1244887</v>
      </c>
      <c r="EN18" s="4">
        <f t="shared" si="5"/>
        <v>0</v>
      </c>
      <c r="EO18" s="4">
        <f t="shared" si="5"/>
        <v>0</v>
      </c>
      <c r="EP18" s="4">
        <f t="shared" si="5"/>
        <v>0</v>
      </c>
      <c r="EQ18" s="4">
        <f t="shared" si="5"/>
        <v>0</v>
      </c>
      <c r="ER18" s="4">
        <f t="shared" si="5"/>
        <v>0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FS132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</row>
    <row r="20" spans="1:255" x14ac:dyDescent="0.2">
      <c r="A20" s="1">
        <v>3</v>
      </c>
      <c r="B20" s="1">
        <v>1</v>
      </c>
      <c r="C20" s="1"/>
      <c r="D20" s="1">
        <f>ROW(A102)</f>
        <v>102</v>
      </c>
      <c r="E20" s="1"/>
      <c r="F20" s="1" t="s">
        <v>14</v>
      </c>
      <c r="G20" s="1" t="s">
        <v>15</v>
      </c>
      <c r="H20" s="1" t="s">
        <v>6</v>
      </c>
      <c r="I20" s="1">
        <v>0</v>
      </c>
      <c r="J20" s="1" t="s">
        <v>6</v>
      </c>
      <c r="K20" s="1">
        <v>-1</v>
      </c>
      <c r="L20" s="1" t="s">
        <v>14</v>
      </c>
      <c r="M20" s="1" t="s">
        <v>6</v>
      </c>
      <c r="N20" s="1"/>
      <c r="O20" s="1"/>
      <c r="P20" s="1"/>
      <c r="Q20" s="1"/>
      <c r="R20" s="1"/>
      <c r="S20" s="1">
        <v>0</v>
      </c>
      <c r="T20" s="1">
        <v>0</v>
      </c>
      <c r="U20" s="1" t="s">
        <v>6</v>
      </c>
      <c r="V20" s="1">
        <v>0</v>
      </c>
      <c r="W20" s="1"/>
      <c r="X20" s="1"/>
      <c r="Y20" s="1"/>
      <c r="Z20" s="1"/>
      <c r="AA20" s="1"/>
      <c r="AB20" s="1" t="s">
        <v>6</v>
      </c>
      <c r="AC20" s="1" t="s">
        <v>6</v>
      </c>
      <c r="AD20" s="1" t="s">
        <v>6</v>
      </c>
      <c r="AE20" s="1" t="s">
        <v>6</v>
      </c>
      <c r="AF20" s="1" t="s">
        <v>6</v>
      </c>
      <c r="AG20" s="1" t="s">
        <v>6</v>
      </c>
      <c r="AH20" s="1"/>
      <c r="AI20" s="1"/>
      <c r="AJ20" s="1"/>
      <c r="AK20" s="1"/>
      <c r="AL20" s="1"/>
      <c r="AM20" s="1"/>
      <c r="AN20" s="1"/>
      <c r="AO20" s="1"/>
      <c r="AP20" s="1" t="s">
        <v>6</v>
      </c>
      <c r="AQ20" s="1" t="s">
        <v>6</v>
      </c>
      <c r="AR20" s="1" t="s">
        <v>6</v>
      </c>
      <c r="AS20" s="1"/>
      <c r="AT20" s="1"/>
      <c r="AU20" s="1"/>
      <c r="AV20" s="1"/>
      <c r="AW20" s="1"/>
      <c r="AX20" s="1"/>
      <c r="AY20" s="1"/>
      <c r="AZ20" s="1" t="s">
        <v>6</v>
      </c>
      <c r="BA20" s="1"/>
      <c r="BB20" s="1" t="s">
        <v>6</v>
      </c>
      <c r="BC20" s="1" t="s">
        <v>6</v>
      </c>
      <c r="BD20" s="1" t="s">
        <v>6</v>
      </c>
      <c r="BE20" s="1" t="s">
        <v>6</v>
      </c>
      <c r="BF20" s="1" t="s">
        <v>6</v>
      </c>
      <c r="BG20" s="1" t="s">
        <v>6</v>
      </c>
      <c r="BH20" s="1" t="s">
        <v>6</v>
      </c>
      <c r="BI20" s="1" t="s">
        <v>6</v>
      </c>
      <c r="BJ20" s="1" t="s">
        <v>6</v>
      </c>
      <c r="BK20" s="1" t="s">
        <v>6</v>
      </c>
      <c r="BL20" s="1" t="s">
        <v>6</v>
      </c>
      <c r="BM20" s="1" t="s">
        <v>6</v>
      </c>
      <c r="BN20" s="1" t="s">
        <v>6</v>
      </c>
      <c r="BO20" s="1" t="s">
        <v>6</v>
      </c>
      <c r="BP20" s="1" t="s">
        <v>6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6</v>
      </c>
      <c r="CJ20" s="1" t="s">
        <v>6</v>
      </c>
      <c r="CK20" t="s">
        <v>6</v>
      </c>
      <c r="CL20" t="s">
        <v>6</v>
      </c>
      <c r="CM20" t="s">
        <v>6</v>
      </c>
      <c r="CN20" t="s">
        <v>6</v>
      </c>
      <c r="CO20" t="s">
        <v>6</v>
      </c>
      <c r="CP20" t="s">
        <v>6</v>
      </c>
      <c r="CQ20" t="s">
        <v>6</v>
      </c>
    </row>
    <row r="22" spans="1:255" x14ac:dyDescent="0.2">
      <c r="A22" s="3">
        <v>52</v>
      </c>
      <c r="B22" s="3">
        <f t="shared" ref="B22:G22" si="7">B102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5.10.4.5</v>
      </c>
      <c r="G22" s="3" t="str">
        <f t="shared" si="7"/>
        <v>Пуско-наладка лифтового оборудования (Д1) пересчет на 01.04.2025</v>
      </c>
      <c r="H22" s="3"/>
      <c r="I22" s="3"/>
      <c r="J22" s="3"/>
      <c r="K22" s="3"/>
      <c r="L22" s="3"/>
      <c r="M22" s="3"/>
      <c r="N22" s="3"/>
      <c r="O22" s="3">
        <f t="shared" ref="O22:AT22" si="8">O102</f>
        <v>34889</v>
      </c>
      <c r="P22" s="3">
        <f t="shared" si="8"/>
        <v>0</v>
      </c>
      <c r="Q22" s="3">
        <f t="shared" si="8"/>
        <v>0</v>
      </c>
      <c r="R22" s="3">
        <f t="shared" si="8"/>
        <v>0</v>
      </c>
      <c r="S22" s="3">
        <f t="shared" si="8"/>
        <v>34889</v>
      </c>
      <c r="T22" s="3">
        <f t="shared" si="8"/>
        <v>0</v>
      </c>
      <c r="U22" s="3">
        <f t="shared" si="8"/>
        <v>2589.8160000000003</v>
      </c>
      <c r="V22" s="3">
        <f t="shared" si="8"/>
        <v>0</v>
      </c>
      <c r="W22" s="3">
        <f t="shared" si="8"/>
        <v>0</v>
      </c>
      <c r="X22" s="3">
        <f t="shared" si="8"/>
        <v>22679</v>
      </c>
      <c r="Y22" s="3">
        <f t="shared" si="8"/>
        <v>13956</v>
      </c>
      <c r="Z22" s="3">
        <f t="shared" si="8"/>
        <v>0</v>
      </c>
      <c r="AA22" s="3">
        <f t="shared" si="8"/>
        <v>0</v>
      </c>
      <c r="AB22" s="3">
        <f t="shared" si="8"/>
        <v>0</v>
      </c>
      <c r="AC22" s="3">
        <f t="shared" si="8"/>
        <v>0</v>
      </c>
      <c r="AD22" s="3">
        <f t="shared" si="8"/>
        <v>0</v>
      </c>
      <c r="AE22" s="3">
        <f t="shared" si="8"/>
        <v>0</v>
      </c>
      <c r="AF22" s="3">
        <f t="shared" si="8"/>
        <v>0</v>
      </c>
      <c r="AG22" s="3">
        <f t="shared" si="8"/>
        <v>0</v>
      </c>
      <c r="AH22" s="3">
        <f t="shared" si="8"/>
        <v>0</v>
      </c>
      <c r="AI22" s="3">
        <f t="shared" si="8"/>
        <v>0</v>
      </c>
      <c r="AJ22" s="3">
        <f t="shared" si="8"/>
        <v>0</v>
      </c>
      <c r="AK22" s="3">
        <f t="shared" si="8"/>
        <v>0</v>
      </c>
      <c r="AL22" s="3">
        <f t="shared" si="8"/>
        <v>0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0</v>
      </c>
      <c r="AQ22" s="3">
        <f t="shared" si="8"/>
        <v>0</v>
      </c>
      <c r="AR22" s="3">
        <f t="shared" si="8"/>
        <v>71524</v>
      </c>
      <c r="AS22" s="3">
        <f t="shared" si="8"/>
        <v>0</v>
      </c>
      <c r="AT22" s="3">
        <f t="shared" si="8"/>
        <v>0</v>
      </c>
      <c r="AU22" s="3">
        <f t="shared" ref="AU22:BZ22" si="9">AU102</f>
        <v>71524</v>
      </c>
      <c r="AV22" s="3">
        <f t="shared" si="9"/>
        <v>0</v>
      </c>
      <c r="AW22" s="3">
        <f t="shared" si="9"/>
        <v>0</v>
      </c>
      <c r="AX22" s="3">
        <f t="shared" si="9"/>
        <v>0</v>
      </c>
      <c r="AY22" s="3">
        <f t="shared" si="9"/>
        <v>0</v>
      </c>
      <c r="AZ22" s="3">
        <f t="shared" si="9"/>
        <v>0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0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CA102</f>
        <v>0</v>
      </c>
      <c r="CB22" s="3">
        <f t="shared" si="10"/>
        <v>0</v>
      </c>
      <c r="CC22" s="3">
        <f t="shared" si="10"/>
        <v>0</v>
      </c>
      <c r="CD22" s="3">
        <f t="shared" si="10"/>
        <v>0</v>
      </c>
      <c r="CE22" s="3">
        <f t="shared" si="10"/>
        <v>0</v>
      </c>
      <c r="CF22" s="3">
        <f t="shared" si="10"/>
        <v>0</v>
      </c>
      <c r="CG22" s="3">
        <f t="shared" si="10"/>
        <v>0</v>
      </c>
      <c r="CH22" s="3">
        <f t="shared" si="10"/>
        <v>0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DG102</f>
        <v>607262</v>
      </c>
      <c r="DH22" s="4">
        <f t="shared" si="11"/>
        <v>0</v>
      </c>
      <c r="DI22" s="4">
        <f t="shared" si="11"/>
        <v>0</v>
      </c>
      <c r="DJ22" s="4">
        <f t="shared" si="11"/>
        <v>0</v>
      </c>
      <c r="DK22" s="4">
        <f t="shared" si="11"/>
        <v>607262</v>
      </c>
      <c r="DL22" s="4">
        <f t="shared" si="11"/>
        <v>0</v>
      </c>
      <c r="DM22" s="4">
        <f t="shared" si="11"/>
        <v>2589.8160000000003</v>
      </c>
      <c r="DN22" s="4">
        <f t="shared" si="11"/>
        <v>0</v>
      </c>
      <c r="DO22" s="4">
        <f t="shared" si="11"/>
        <v>0</v>
      </c>
      <c r="DP22" s="4">
        <f t="shared" si="11"/>
        <v>394720</v>
      </c>
      <c r="DQ22" s="4">
        <f t="shared" si="11"/>
        <v>242905</v>
      </c>
      <c r="DR22" s="4">
        <f t="shared" si="11"/>
        <v>0</v>
      </c>
      <c r="DS22" s="4">
        <f t="shared" si="11"/>
        <v>0</v>
      </c>
      <c r="DT22" s="4">
        <f t="shared" si="11"/>
        <v>0</v>
      </c>
      <c r="DU22" s="4">
        <f t="shared" si="11"/>
        <v>0</v>
      </c>
      <c r="DV22" s="4">
        <f t="shared" si="11"/>
        <v>0</v>
      </c>
      <c r="DW22" s="4">
        <f t="shared" si="11"/>
        <v>0</v>
      </c>
      <c r="DX22" s="4">
        <f t="shared" si="11"/>
        <v>0</v>
      </c>
      <c r="DY22" s="4">
        <f t="shared" si="11"/>
        <v>0</v>
      </c>
      <c r="DZ22" s="4">
        <f t="shared" si="11"/>
        <v>0</v>
      </c>
      <c r="EA22" s="4">
        <f t="shared" si="11"/>
        <v>0</v>
      </c>
      <c r="EB22" s="4">
        <f t="shared" si="11"/>
        <v>0</v>
      </c>
      <c r="EC22" s="4">
        <f t="shared" si="11"/>
        <v>0</v>
      </c>
      <c r="ED22" s="4">
        <f t="shared" si="11"/>
        <v>0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0</v>
      </c>
      <c r="EI22" s="4">
        <f t="shared" si="11"/>
        <v>0</v>
      </c>
      <c r="EJ22" s="4">
        <f t="shared" si="11"/>
        <v>1244887</v>
      </c>
      <c r="EK22" s="4">
        <f t="shared" si="11"/>
        <v>0</v>
      </c>
      <c r="EL22" s="4">
        <f t="shared" si="11"/>
        <v>0</v>
      </c>
      <c r="EM22" s="4">
        <f t="shared" ref="EM22:FR22" si="12">EM102</f>
        <v>1244887</v>
      </c>
      <c r="EN22" s="4">
        <f t="shared" si="12"/>
        <v>0</v>
      </c>
      <c r="EO22" s="4">
        <f t="shared" si="12"/>
        <v>0</v>
      </c>
      <c r="EP22" s="4">
        <f t="shared" si="12"/>
        <v>0</v>
      </c>
      <c r="EQ22" s="4">
        <f t="shared" si="12"/>
        <v>0</v>
      </c>
      <c r="ER22" s="4">
        <f t="shared" si="12"/>
        <v>0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FS102</f>
        <v>0</v>
      </c>
      <c r="FT22" s="4">
        <f t="shared" si="13"/>
        <v>0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</row>
    <row r="24" spans="1:255" x14ac:dyDescent="0.2">
      <c r="A24" s="1">
        <v>4</v>
      </c>
      <c r="B24" s="1">
        <v>1</v>
      </c>
      <c r="C24" s="1"/>
      <c r="D24" s="1">
        <f>ROW(A33)</f>
        <v>33</v>
      </c>
      <c r="E24" s="1"/>
      <c r="F24" s="1" t="s">
        <v>16</v>
      </c>
      <c r="G24" s="1" t="s">
        <v>17</v>
      </c>
      <c r="H24" s="1" t="s">
        <v>6</v>
      </c>
      <c r="I24" s="1">
        <v>0</v>
      </c>
      <c r="J24" s="1"/>
      <c r="K24" s="1">
        <v>0</v>
      </c>
      <c r="L24" s="1"/>
      <c r="M24" s="1" t="s">
        <v>6</v>
      </c>
      <c r="N24" s="1"/>
      <c r="O24" s="1"/>
      <c r="P24" s="1"/>
      <c r="Q24" s="1"/>
      <c r="R24" s="1"/>
      <c r="S24" s="1">
        <v>0</v>
      </c>
      <c r="T24" s="1">
        <v>0</v>
      </c>
      <c r="U24" s="1" t="s">
        <v>6</v>
      </c>
      <c r="V24" s="1">
        <v>0</v>
      </c>
      <c r="W24" s="1"/>
      <c r="X24" s="1"/>
      <c r="Y24" s="1"/>
      <c r="Z24" s="1"/>
      <c r="AA24" s="1"/>
      <c r="AB24" s="1" t="s">
        <v>6</v>
      </c>
      <c r="AC24" s="1" t="s">
        <v>6</v>
      </c>
      <c r="AD24" s="1" t="s">
        <v>6</v>
      </c>
      <c r="AE24" s="1" t="s">
        <v>6</v>
      </c>
      <c r="AF24" s="1" t="s">
        <v>6</v>
      </c>
      <c r="AG24" s="1" t="s">
        <v>6</v>
      </c>
      <c r="AH24" s="1"/>
      <c r="AI24" s="1"/>
      <c r="AJ24" s="1"/>
      <c r="AK24" s="1"/>
      <c r="AL24" s="1"/>
      <c r="AM24" s="1"/>
      <c r="AN24" s="1"/>
      <c r="AO24" s="1"/>
      <c r="AP24" s="1" t="s">
        <v>6</v>
      </c>
      <c r="AQ24" s="1" t="s">
        <v>6</v>
      </c>
      <c r="AR24" s="1" t="s">
        <v>6</v>
      </c>
      <c r="AS24" s="1"/>
      <c r="AT24" s="1"/>
      <c r="AU24" s="1"/>
      <c r="AV24" s="1"/>
      <c r="AW24" s="1"/>
      <c r="AX24" s="1"/>
      <c r="AY24" s="1"/>
      <c r="AZ24" s="1" t="s">
        <v>6</v>
      </c>
      <c r="BA24" s="1"/>
      <c r="BB24" s="1" t="s">
        <v>6</v>
      </c>
      <c r="BC24" s="1" t="s">
        <v>6</v>
      </c>
      <c r="BD24" s="1" t="s">
        <v>6</v>
      </c>
      <c r="BE24" s="1" t="s">
        <v>6</v>
      </c>
      <c r="BF24" s="1" t="s">
        <v>6</v>
      </c>
      <c r="BG24" s="1" t="s">
        <v>6</v>
      </c>
      <c r="BH24" s="1" t="s">
        <v>6</v>
      </c>
      <c r="BI24" s="1" t="s">
        <v>6</v>
      </c>
      <c r="BJ24" s="1" t="s">
        <v>6</v>
      </c>
      <c r="BK24" s="1" t="s">
        <v>6</v>
      </c>
      <c r="BL24" s="1" t="s">
        <v>6</v>
      </c>
      <c r="BM24" s="1" t="s">
        <v>6</v>
      </c>
      <c r="BN24" s="1" t="s">
        <v>6</v>
      </c>
      <c r="BO24" s="1" t="s">
        <v>6</v>
      </c>
      <c r="BP24" s="1" t="s">
        <v>6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55" x14ac:dyDescent="0.2">
      <c r="A26" s="3">
        <v>52</v>
      </c>
      <c r="B26" s="3">
        <f t="shared" ref="B26:G26" si="14">B33</f>
        <v>1</v>
      </c>
      <c r="C26" s="3">
        <f t="shared" si="14"/>
        <v>4</v>
      </c>
      <c r="D26" s="3">
        <f t="shared" si="14"/>
        <v>24</v>
      </c>
      <c r="E26" s="3">
        <f t="shared" si="14"/>
        <v>0</v>
      </c>
      <c r="F26" s="3" t="str">
        <f t="shared" si="14"/>
        <v>Новый раздел</v>
      </c>
      <c r="G26" s="3" t="str">
        <f t="shared" si="14"/>
        <v>ПНР лифтов</v>
      </c>
      <c r="H26" s="3"/>
      <c r="I26" s="3"/>
      <c r="J26" s="3"/>
      <c r="K26" s="3"/>
      <c r="L26" s="3"/>
      <c r="M26" s="3"/>
      <c r="N26" s="3"/>
      <c r="O26" s="3">
        <f t="shared" ref="O26:AT26" si="15">O33</f>
        <v>27027</v>
      </c>
      <c r="P26" s="3">
        <f t="shared" si="15"/>
        <v>0</v>
      </c>
      <c r="Q26" s="3">
        <f t="shared" si="15"/>
        <v>0</v>
      </c>
      <c r="R26" s="3">
        <f t="shared" si="15"/>
        <v>0</v>
      </c>
      <c r="S26" s="3">
        <f t="shared" si="15"/>
        <v>27027</v>
      </c>
      <c r="T26" s="3">
        <f t="shared" si="15"/>
        <v>0</v>
      </c>
      <c r="U26" s="3">
        <f t="shared" si="15"/>
        <v>2039.5360000000003</v>
      </c>
      <c r="V26" s="3">
        <f t="shared" si="15"/>
        <v>0</v>
      </c>
      <c r="W26" s="3">
        <f t="shared" si="15"/>
        <v>0</v>
      </c>
      <c r="X26" s="3">
        <f t="shared" si="15"/>
        <v>17568</v>
      </c>
      <c r="Y26" s="3">
        <f t="shared" si="15"/>
        <v>10811</v>
      </c>
      <c r="Z26" s="3">
        <f t="shared" si="15"/>
        <v>0</v>
      </c>
      <c r="AA26" s="3">
        <f t="shared" si="15"/>
        <v>0</v>
      </c>
      <c r="AB26" s="3">
        <f t="shared" si="15"/>
        <v>27027</v>
      </c>
      <c r="AC26" s="3">
        <f t="shared" si="15"/>
        <v>0</v>
      </c>
      <c r="AD26" s="3">
        <f t="shared" si="15"/>
        <v>0</v>
      </c>
      <c r="AE26" s="3">
        <f t="shared" si="15"/>
        <v>0</v>
      </c>
      <c r="AF26" s="3">
        <f t="shared" si="15"/>
        <v>27027</v>
      </c>
      <c r="AG26" s="3">
        <f t="shared" si="15"/>
        <v>0</v>
      </c>
      <c r="AH26" s="3">
        <f t="shared" si="15"/>
        <v>2039.5360000000003</v>
      </c>
      <c r="AI26" s="3">
        <f t="shared" si="15"/>
        <v>0</v>
      </c>
      <c r="AJ26" s="3">
        <f t="shared" si="15"/>
        <v>0</v>
      </c>
      <c r="AK26" s="3">
        <f t="shared" si="15"/>
        <v>17568</v>
      </c>
      <c r="AL26" s="3">
        <f t="shared" si="15"/>
        <v>10811</v>
      </c>
      <c r="AM26" s="3">
        <f t="shared" si="15"/>
        <v>0</v>
      </c>
      <c r="AN26" s="3">
        <f t="shared" si="15"/>
        <v>0</v>
      </c>
      <c r="AO26" s="3">
        <f t="shared" si="15"/>
        <v>0</v>
      </c>
      <c r="AP26" s="3">
        <f t="shared" si="15"/>
        <v>0</v>
      </c>
      <c r="AQ26" s="3">
        <f t="shared" si="15"/>
        <v>0</v>
      </c>
      <c r="AR26" s="3">
        <f t="shared" si="15"/>
        <v>55406</v>
      </c>
      <c r="AS26" s="3">
        <f t="shared" si="15"/>
        <v>0</v>
      </c>
      <c r="AT26" s="3">
        <f t="shared" si="15"/>
        <v>0</v>
      </c>
      <c r="AU26" s="3">
        <f t="shared" ref="AU26:BZ26" si="16">AU33</f>
        <v>55406</v>
      </c>
      <c r="AV26" s="3">
        <f t="shared" si="16"/>
        <v>0</v>
      </c>
      <c r="AW26" s="3">
        <f t="shared" si="16"/>
        <v>0</v>
      </c>
      <c r="AX26" s="3">
        <f t="shared" si="16"/>
        <v>0</v>
      </c>
      <c r="AY26" s="3">
        <f t="shared" si="16"/>
        <v>0</v>
      </c>
      <c r="AZ26" s="3">
        <f t="shared" si="16"/>
        <v>0</v>
      </c>
      <c r="BA26" s="3">
        <f t="shared" si="16"/>
        <v>0</v>
      </c>
      <c r="BB26" s="3">
        <f t="shared" si="16"/>
        <v>0</v>
      </c>
      <c r="BC26" s="3">
        <f t="shared" si="16"/>
        <v>0</v>
      </c>
      <c r="BD26" s="3">
        <f t="shared" si="16"/>
        <v>0</v>
      </c>
      <c r="BE26" s="3">
        <f t="shared" si="16"/>
        <v>0</v>
      </c>
      <c r="BF26" s="3">
        <f t="shared" si="16"/>
        <v>0</v>
      </c>
      <c r="BG26" s="3">
        <f t="shared" si="16"/>
        <v>0</v>
      </c>
      <c r="BH26" s="3">
        <f t="shared" si="16"/>
        <v>0</v>
      </c>
      <c r="BI26" s="3">
        <f t="shared" si="16"/>
        <v>0</v>
      </c>
      <c r="BJ26" s="3">
        <f t="shared" si="16"/>
        <v>0</v>
      </c>
      <c r="BK26" s="3">
        <f t="shared" si="16"/>
        <v>0</v>
      </c>
      <c r="BL26" s="3">
        <f t="shared" si="16"/>
        <v>0</v>
      </c>
      <c r="BM26" s="3">
        <f t="shared" si="16"/>
        <v>0</v>
      </c>
      <c r="BN26" s="3">
        <f t="shared" si="16"/>
        <v>0</v>
      </c>
      <c r="BO26" s="3">
        <f t="shared" si="16"/>
        <v>0</v>
      </c>
      <c r="BP26" s="3">
        <f t="shared" si="16"/>
        <v>0</v>
      </c>
      <c r="BQ26" s="3">
        <f t="shared" si="16"/>
        <v>0</v>
      </c>
      <c r="BR26" s="3">
        <f t="shared" si="16"/>
        <v>0</v>
      </c>
      <c r="BS26" s="3">
        <f t="shared" si="16"/>
        <v>0</v>
      </c>
      <c r="BT26" s="3">
        <f t="shared" si="16"/>
        <v>0</v>
      </c>
      <c r="BU26" s="3">
        <f t="shared" si="16"/>
        <v>0</v>
      </c>
      <c r="BV26" s="3">
        <f t="shared" si="16"/>
        <v>0</v>
      </c>
      <c r="BW26" s="3">
        <f t="shared" si="16"/>
        <v>0</v>
      </c>
      <c r="BX26" s="3">
        <f t="shared" si="16"/>
        <v>0</v>
      </c>
      <c r="BY26" s="3">
        <f t="shared" si="16"/>
        <v>0</v>
      </c>
      <c r="BZ26" s="3">
        <f t="shared" si="16"/>
        <v>0</v>
      </c>
      <c r="CA26" s="3">
        <f t="shared" ref="CA26:DF26" si="17">CA33</f>
        <v>55406</v>
      </c>
      <c r="CB26" s="3">
        <f t="shared" si="17"/>
        <v>0</v>
      </c>
      <c r="CC26" s="3">
        <f t="shared" si="17"/>
        <v>0</v>
      </c>
      <c r="CD26" s="3">
        <f t="shared" si="17"/>
        <v>55406</v>
      </c>
      <c r="CE26" s="3">
        <f t="shared" si="17"/>
        <v>0</v>
      </c>
      <c r="CF26" s="3">
        <f t="shared" si="17"/>
        <v>0</v>
      </c>
      <c r="CG26" s="3">
        <f t="shared" si="17"/>
        <v>0</v>
      </c>
      <c r="CH26" s="3">
        <f t="shared" si="17"/>
        <v>0</v>
      </c>
      <c r="CI26" s="3">
        <f t="shared" si="17"/>
        <v>0</v>
      </c>
      <c r="CJ26" s="3">
        <f t="shared" si="17"/>
        <v>0</v>
      </c>
      <c r="CK26" s="3">
        <f t="shared" si="17"/>
        <v>0</v>
      </c>
      <c r="CL26" s="3">
        <f t="shared" si="17"/>
        <v>0</v>
      </c>
      <c r="CM26" s="3">
        <f t="shared" si="17"/>
        <v>0</v>
      </c>
      <c r="CN26" s="3">
        <f t="shared" si="17"/>
        <v>0</v>
      </c>
      <c r="CO26" s="3">
        <f t="shared" si="17"/>
        <v>0</v>
      </c>
      <c r="CP26" s="3">
        <f t="shared" si="17"/>
        <v>0</v>
      </c>
      <c r="CQ26" s="3">
        <f t="shared" si="17"/>
        <v>0</v>
      </c>
      <c r="CR26" s="3">
        <f t="shared" si="17"/>
        <v>0</v>
      </c>
      <c r="CS26" s="3">
        <f t="shared" si="17"/>
        <v>0</v>
      </c>
      <c r="CT26" s="3">
        <f t="shared" si="17"/>
        <v>0</v>
      </c>
      <c r="CU26" s="3">
        <f t="shared" si="17"/>
        <v>0</v>
      </c>
      <c r="CV26" s="3">
        <f t="shared" si="17"/>
        <v>0</v>
      </c>
      <c r="CW26" s="3">
        <f t="shared" si="17"/>
        <v>0</v>
      </c>
      <c r="CX26" s="3">
        <f t="shared" si="17"/>
        <v>0</v>
      </c>
      <c r="CY26" s="3">
        <f t="shared" si="17"/>
        <v>0</v>
      </c>
      <c r="CZ26" s="3">
        <f t="shared" si="17"/>
        <v>0</v>
      </c>
      <c r="DA26" s="3">
        <f t="shared" si="17"/>
        <v>0</v>
      </c>
      <c r="DB26" s="3">
        <f t="shared" si="17"/>
        <v>0</v>
      </c>
      <c r="DC26" s="3">
        <f t="shared" si="17"/>
        <v>0</v>
      </c>
      <c r="DD26" s="3">
        <f t="shared" si="17"/>
        <v>0</v>
      </c>
      <c r="DE26" s="3">
        <f t="shared" si="17"/>
        <v>0</v>
      </c>
      <c r="DF26" s="3">
        <f t="shared" si="17"/>
        <v>0</v>
      </c>
      <c r="DG26" s="4">
        <f t="shared" ref="DG26:EL26" si="18">DG33</f>
        <v>527856</v>
      </c>
      <c r="DH26" s="4">
        <f t="shared" si="18"/>
        <v>0</v>
      </c>
      <c r="DI26" s="4">
        <f t="shared" si="18"/>
        <v>0</v>
      </c>
      <c r="DJ26" s="4">
        <f t="shared" si="18"/>
        <v>0</v>
      </c>
      <c r="DK26" s="4">
        <f t="shared" si="18"/>
        <v>527856</v>
      </c>
      <c r="DL26" s="4">
        <f t="shared" si="18"/>
        <v>0</v>
      </c>
      <c r="DM26" s="4">
        <f t="shared" si="18"/>
        <v>2039.5360000000003</v>
      </c>
      <c r="DN26" s="4">
        <f t="shared" si="18"/>
        <v>0</v>
      </c>
      <c r="DO26" s="4">
        <f t="shared" si="18"/>
        <v>0</v>
      </c>
      <c r="DP26" s="4">
        <f t="shared" si="18"/>
        <v>343106</v>
      </c>
      <c r="DQ26" s="4">
        <f t="shared" si="18"/>
        <v>211143</v>
      </c>
      <c r="DR26" s="4">
        <f t="shared" si="18"/>
        <v>0</v>
      </c>
      <c r="DS26" s="4">
        <f t="shared" si="18"/>
        <v>0</v>
      </c>
      <c r="DT26" s="4">
        <f t="shared" si="18"/>
        <v>527856</v>
      </c>
      <c r="DU26" s="4">
        <f t="shared" si="18"/>
        <v>0</v>
      </c>
      <c r="DV26" s="4">
        <f t="shared" si="18"/>
        <v>0</v>
      </c>
      <c r="DW26" s="4">
        <f t="shared" si="18"/>
        <v>0</v>
      </c>
      <c r="DX26" s="4">
        <f t="shared" si="18"/>
        <v>527856</v>
      </c>
      <c r="DY26" s="4">
        <f t="shared" si="18"/>
        <v>0</v>
      </c>
      <c r="DZ26" s="4">
        <f t="shared" si="18"/>
        <v>2039.5360000000003</v>
      </c>
      <c r="EA26" s="4">
        <f t="shared" si="18"/>
        <v>0</v>
      </c>
      <c r="EB26" s="4">
        <f t="shared" si="18"/>
        <v>0</v>
      </c>
      <c r="EC26" s="4">
        <f t="shared" si="18"/>
        <v>343106</v>
      </c>
      <c r="ED26" s="4">
        <f t="shared" si="18"/>
        <v>211143</v>
      </c>
      <c r="EE26" s="4">
        <f t="shared" si="18"/>
        <v>0</v>
      </c>
      <c r="EF26" s="4">
        <f t="shared" si="18"/>
        <v>0</v>
      </c>
      <c r="EG26" s="4">
        <f t="shared" si="18"/>
        <v>0</v>
      </c>
      <c r="EH26" s="4">
        <f t="shared" si="18"/>
        <v>0</v>
      </c>
      <c r="EI26" s="4">
        <f t="shared" si="18"/>
        <v>0</v>
      </c>
      <c r="EJ26" s="4">
        <f t="shared" si="18"/>
        <v>1082105</v>
      </c>
      <c r="EK26" s="4">
        <f t="shared" si="18"/>
        <v>0</v>
      </c>
      <c r="EL26" s="4">
        <f t="shared" si="18"/>
        <v>0</v>
      </c>
      <c r="EM26" s="4">
        <f t="shared" ref="EM26:FR26" si="19">EM33</f>
        <v>1082105</v>
      </c>
      <c r="EN26" s="4">
        <f t="shared" si="19"/>
        <v>0</v>
      </c>
      <c r="EO26" s="4">
        <f t="shared" si="19"/>
        <v>0</v>
      </c>
      <c r="EP26" s="4">
        <f t="shared" si="19"/>
        <v>0</v>
      </c>
      <c r="EQ26" s="4">
        <f t="shared" si="19"/>
        <v>0</v>
      </c>
      <c r="ER26" s="4">
        <f t="shared" si="19"/>
        <v>0</v>
      </c>
      <c r="ES26" s="4">
        <f t="shared" si="19"/>
        <v>0</v>
      </c>
      <c r="ET26" s="4">
        <f t="shared" si="19"/>
        <v>0</v>
      </c>
      <c r="EU26" s="4">
        <f t="shared" si="19"/>
        <v>0</v>
      </c>
      <c r="EV26" s="4">
        <f t="shared" si="19"/>
        <v>0</v>
      </c>
      <c r="EW26" s="4">
        <f t="shared" si="19"/>
        <v>0</v>
      </c>
      <c r="EX26" s="4">
        <f t="shared" si="19"/>
        <v>0</v>
      </c>
      <c r="EY26" s="4">
        <f t="shared" si="19"/>
        <v>0</v>
      </c>
      <c r="EZ26" s="4">
        <f t="shared" si="19"/>
        <v>0</v>
      </c>
      <c r="FA26" s="4">
        <f t="shared" si="19"/>
        <v>0</v>
      </c>
      <c r="FB26" s="4">
        <f t="shared" si="19"/>
        <v>0</v>
      </c>
      <c r="FC26" s="4">
        <f t="shared" si="19"/>
        <v>0</v>
      </c>
      <c r="FD26" s="4">
        <f t="shared" si="19"/>
        <v>0</v>
      </c>
      <c r="FE26" s="4">
        <f t="shared" si="19"/>
        <v>0</v>
      </c>
      <c r="FF26" s="4">
        <f t="shared" si="19"/>
        <v>0</v>
      </c>
      <c r="FG26" s="4">
        <f t="shared" si="19"/>
        <v>0</v>
      </c>
      <c r="FH26" s="4">
        <f t="shared" si="19"/>
        <v>0</v>
      </c>
      <c r="FI26" s="4">
        <f t="shared" si="19"/>
        <v>0</v>
      </c>
      <c r="FJ26" s="4">
        <f t="shared" si="19"/>
        <v>0</v>
      </c>
      <c r="FK26" s="4">
        <f t="shared" si="19"/>
        <v>0</v>
      </c>
      <c r="FL26" s="4">
        <f t="shared" si="19"/>
        <v>0</v>
      </c>
      <c r="FM26" s="4">
        <f t="shared" si="19"/>
        <v>0</v>
      </c>
      <c r="FN26" s="4">
        <f t="shared" si="19"/>
        <v>0</v>
      </c>
      <c r="FO26" s="4">
        <f t="shared" si="19"/>
        <v>0</v>
      </c>
      <c r="FP26" s="4">
        <f t="shared" si="19"/>
        <v>0</v>
      </c>
      <c r="FQ26" s="4">
        <f t="shared" si="19"/>
        <v>0</v>
      </c>
      <c r="FR26" s="4">
        <f t="shared" si="19"/>
        <v>0</v>
      </c>
      <c r="FS26" s="4">
        <f t="shared" ref="FS26:GX26" si="20">FS33</f>
        <v>1082105</v>
      </c>
      <c r="FT26" s="4">
        <f t="shared" si="20"/>
        <v>0</v>
      </c>
      <c r="FU26" s="4">
        <f t="shared" si="20"/>
        <v>0</v>
      </c>
      <c r="FV26" s="4">
        <f t="shared" si="20"/>
        <v>1082105</v>
      </c>
      <c r="FW26" s="4">
        <f t="shared" si="20"/>
        <v>0</v>
      </c>
      <c r="FX26" s="4">
        <f t="shared" si="20"/>
        <v>0</v>
      </c>
      <c r="FY26" s="4">
        <f t="shared" si="20"/>
        <v>0</v>
      </c>
      <c r="FZ26" s="4">
        <f t="shared" si="20"/>
        <v>0</v>
      </c>
      <c r="GA26" s="4">
        <f t="shared" si="20"/>
        <v>0</v>
      </c>
      <c r="GB26" s="4">
        <f t="shared" si="20"/>
        <v>0</v>
      </c>
      <c r="GC26" s="4">
        <f t="shared" si="20"/>
        <v>0</v>
      </c>
      <c r="GD26" s="4">
        <f t="shared" si="20"/>
        <v>0</v>
      </c>
      <c r="GE26" s="4">
        <f t="shared" si="20"/>
        <v>0</v>
      </c>
      <c r="GF26" s="4">
        <f t="shared" si="20"/>
        <v>0</v>
      </c>
      <c r="GG26" s="4">
        <f t="shared" si="20"/>
        <v>0</v>
      </c>
      <c r="GH26" s="4">
        <f t="shared" si="20"/>
        <v>0</v>
      </c>
      <c r="GI26" s="4">
        <f t="shared" si="20"/>
        <v>0</v>
      </c>
      <c r="GJ26" s="4">
        <f t="shared" si="20"/>
        <v>0</v>
      </c>
      <c r="GK26" s="4">
        <f t="shared" si="20"/>
        <v>0</v>
      </c>
      <c r="GL26" s="4">
        <f t="shared" si="20"/>
        <v>0</v>
      </c>
      <c r="GM26" s="4">
        <f t="shared" si="20"/>
        <v>0</v>
      </c>
      <c r="GN26" s="4">
        <f t="shared" si="20"/>
        <v>0</v>
      </c>
      <c r="GO26" s="4">
        <f t="shared" si="20"/>
        <v>0</v>
      </c>
      <c r="GP26" s="4">
        <f t="shared" si="20"/>
        <v>0</v>
      </c>
      <c r="GQ26" s="4">
        <f t="shared" si="20"/>
        <v>0</v>
      </c>
      <c r="GR26" s="4">
        <f t="shared" si="20"/>
        <v>0</v>
      </c>
      <c r="GS26" s="4">
        <f t="shared" si="20"/>
        <v>0</v>
      </c>
      <c r="GT26" s="4">
        <f t="shared" si="20"/>
        <v>0</v>
      </c>
      <c r="GU26" s="4">
        <f t="shared" si="20"/>
        <v>0</v>
      </c>
      <c r="GV26" s="4">
        <f t="shared" si="20"/>
        <v>0</v>
      </c>
      <c r="GW26" s="4">
        <f t="shared" si="20"/>
        <v>0</v>
      </c>
      <c r="GX26" s="4">
        <f t="shared" si="20"/>
        <v>0</v>
      </c>
    </row>
    <row r="28" spans="1:255" x14ac:dyDescent="0.2">
      <c r="A28" s="2">
        <v>17</v>
      </c>
      <c r="B28" s="2">
        <v>1</v>
      </c>
      <c r="C28" s="2">
        <f>ROW(SmtRes!A3)</f>
        <v>3</v>
      </c>
      <c r="D28" s="2">
        <f>ROW(EtalonRes!A3)</f>
        <v>3</v>
      </c>
      <c r="E28" s="2" t="s">
        <v>18</v>
      </c>
      <c r="F28" s="2" t="s">
        <v>19</v>
      </c>
      <c r="G28" s="2" t="s">
        <v>20</v>
      </c>
      <c r="H28" s="2" t="s">
        <v>21</v>
      </c>
      <c r="I28" s="2">
        <v>4</v>
      </c>
      <c r="J28" s="2">
        <v>0</v>
      </c>
      <c r="K28" s="2">
        <v>4</v>
      </c>
      <c r="L28" s="2"/>
      <c r="M28" s="2"/>
      <c r="N28" s="2"/>
      <c r="O28" s="2">
        <f>ROUND(CP28,0)</f>
        <v>22410</v>
      </c>
      <c r="P28" s="2">
        <f>ROUND(CQ28*I28,0)</f>
        <v>0</v>
      </c>
      <c r="Q28" s="2">
        <f>ROUND(CR28*I28,0)</f>
        <v>0</v>
      </c>
      <c r="R28" s="2">
        <f>ROUND(CS28*I28,0)</f>
        <v>0</v>
      </c>
      <c r="S28" s="2">
        <f>ROUND(CT28*I28,0)</f>
        <v>22410</v>
      </c>
      <c r="T28" s="2">
        <f>ROUND(CU28*I28,0)</f>
        <v>0</v>
      </c>
      <c r="U28" s="2">
        <f>CV28*I28</f>
        <v>1691.1040000000003</v>
      </c>
      <c r="V28" s="2">
        <f>CW28*I28</f>
        <v>0</v>
      </c>
      <c r="W28" s="2">
        <f>ROUND(CX28*I28,0)</f>
        <v>0</v>
      </c>
      <c r="X28" s="2">
        <f t="shared" ref="X28:Y31" si="21">ROUND(CY28,0)</f>
        <v>14567</v>
      </c>
      <c r="Y28" s="2">
        <f t="shared" si="21"/>
        <v>8964</v>
      </c>
      <c r="Z28" s="2"/>
      <c r="AA28" s="2">
        <v>72442871</v>
      </c>
      <c r="AB28" s="2">
        <f>ROUND((AC28+AD28+AF28),2)</f>
        <v>5602.62</v>
      </c>
      <c r="AC28" s="2">
        <f>ROUND((ES28),2)</f>
        <v>0</v>
      </c>
      <c r="AD28" s="2">
        <f>ROUND((((ET28)-(EU28))+AE28),2)</f>
        <v>0</v>
      </c>
      <c r="AE28" s="2">
        <f>ROUND((EU28),2)</f>
        <v>0</v>
      </c>
      <c r="AF28" s="2">
        <f>ROUND(((EV28*0.8)),2)</f>
        <v>5602.62</v>
      </c>
      <c r="AG28" s="2">
        <f>ROUND((AP28),2)</f>
        <v>0</v>
      </c>
      <c r="AH28" s="2">
        <f>((EW28*0.8))</f>
        <v>422.77600000000007</v>
      </c>
      <c r="AI28" s="2">
        <f>(EX28)</f>
        <v>0</v>
      </c>
      <c r="AJ28" s="2">
        <f>(AS28)</f>
        <v>0</v>
      </c>
      <c r="AK28" s="2">
        <v>7003.28</v>
      </c>
      <c r="AL28" s="2">
        <v>0</v>
      </c>
      <c r="AM28" s="2">
        <v>0</v>
      </c>
      <c r="AN28" s="2">
        <v>0</v>
      </c>
      <c r="AO28" s="2">
        <v>7003.28</v>
      </c>
      <c r="AP28" s="2">
        <v>0</v>
      </c>
      <c r="AQ28" s="2">
        <v>528.47</v>
      </c>
      <c r="AR28" s="2">
        <v>0</v>
      </c>
      <c r="AS28" s="2">
        <v>0</v>
      </c>
      <c r="AT28" s="2">
        <v>65</v>
      </c>
      <c r="AU28" s="2">
        <v>40</v>
      </c>
      <c r="AV28" s="2">
        <v>1</v>
      </c>
      <c r="AW28" s="2">
        <v>1</v>
      </c>
      <c r="AX28" s="2"/>
      <c r="AY28" s="2"/>
      <c r="AZ28" s="2">
        <v>1</v>
      </c>
      <c r="BA28" s="2">
        <v>1</v>
      </c>
      <c r="BB28" s="2">
        <v>1</v>
      </c>
      <c r="BC28" s="2">
        <v>1</v>
      </c>
      <c r="BD28" s="2" t="s">
        <v>6</v>
      </c>
      <c r="BE28" s="2" t="s">
        <v>6</v>
      </c>
      <c r="BF28" s="2" t="s">
        <v>6</v>
      </c>
      <c r="BG28" s="2" t="s">
        <v>6</v>
      </c>
      <c r="BH28" s="2">
        <v>0</v>
      </c>
      <c r="BI28" s="2">
        <v>4</v>
      </c>
      <c r="BJ28" s="2" t="s">
        <v>22</v>
      </c>
      <c r="BK28" s="2"/>
      <c r="BL28" s="2"/>
      <c r="BM28" s="2">
        <v>200001</v>
      </c>
      <c r="BN28" s="2">
        <v>0</v>
      </c>
      <c r="BO28" s="2" t="s">
        <v>6</v>
      </c>
      <c r="BP28" s="2">
        <v>0</v>
      </c>
      <c r="BQ28" s="2">
        <v>4</v>
      </c>
      <c r="BR28" s="2">
        <v>0</v>
      </c>
      <c r="BS28" s="2">
        <v>1</v>
      </c>
      <c r="BT28" s="2">
        <v>1</v>
      </c>
      <c r="BU28" s="2">
        <v>1</v>
      </c>
      <c r="BV28" s="2">
        <v>1</v>
      </c>
      <c r="BW28" s="2">
        <v>1</v>
      </c>
      <c r="BX28" s="2">
        <v>1</v>
      </c>
      <c r="BY28" s="2" t="s">
        <v>6</v>
      </c>
      <c r="BZ28" s="2">
        <v>65</v>
      </c>
      <c r="CA28" s="2">
        <v>40</v>
      </c>
      <c r="CB28" s="2" t="s">
        <v>6</v>
      </c>
      <c r="CC28" s="2"/>
      <c r="CD28" s="2"/>
      <c r="CE28" s="2">
        <v>0</v>
      </c>
      <c r="CF28" s="2">
        <v>0</v>
      </c>
      <c r="CG28" s="2">
        <v>0</v>
      </c>
      <c r="CH28" s="2"/>
      <c r="CI28" s="2"/>
      <c r="CJ28" s="2"/>
      <c r="CK28" s="2"/>
      <c r="CL28" s="2"/>
      <c r="CM28" s="2">
        <v>0</v>
      </c>
      <c r="CN28" s="2" t="s">
        <v>23</v>
      </c>
      <c r="CO28" s="2">
        <v>0</v>
      </c>
      <c r="CP28" s="2">
        <f>(P28+Q28+S28)</f>
        <v>22410</v>
      </c>
      <c r="CQ28" s="2">
        <f>AC28*BC28</f>
        <v>0</v>
      </c>
      <c r="CR28" s="2">
        <f>AD28*BB28</f>
        <v>0</v>
      </c>
      <c r="CS28" s="2">
        <f>AE28*BS28</f>
        <v>0</v>
      </c>
      <c r="CT28" s="2">
        <f>AF28*BA28</f>
        <v>5602.62</v>
      </c>
      <c r="CU28" s="2">
        <f t="shared" ref="CU28:CX31" si="22">AG28</f>
        <v>0</v>
      </c>
      <c r="CV28" s="2">
        <f t="shared" si="22"/>
        <v>422.77600000000007</v>
      </c>
      <c r="CW28" s="2">
        <f t="shared" si="22"/>
        <v>0</v>
      </c>
      <c r="CX28" s="2">
        <f t="shared" si="22"/>
        <v>0</v>
      </c>
      <c r="CY28" s="2">
        <f>(((S28+R28)*AT28)/100)</f>
        <v>14566.5</v>
      </c>
      <c r="CZ28" s="2">
        <f>(((S28+R28)*AU28)/100)</f>
        <v>8964</v>
      </c>
      <c r="DA28" s="2"/>
      <c r="DB28" s="2"/>
      <c r="DC28" s="2" t="s">
        <v>6</v>
      </c>
      <c r="DD28" s="2" t="s">
        <v>6</v>
      </c>
      <c r="DE28" s="2" t="s">
        <v>6</v>
      </c>
      <c r="DF28" s="2" t="s">
        <v>6</v>
      </c>
      <c r="DG28" s="2" t="s">
        <v>24</v>
      </c>
      <c r="DH28" s="2" t="s">
        <v>6</v>
      </c>
      <c r="DI28" s="2" t="s">
        <v>24</v>
      </c>
      <c r="DJ28" s="2" t="s">
        <v>6</v>
      </c>
      <c r="DK28" s="2" t="s">
        <v>6</v>
      </c>
      <c r="DL28" s="2" t="s">
        <v>6</v>
      </c>
      <c r="DM28" s="2" t="s">
        <v>6</v>
      </c>
      <c r="DN28" s="2">
        <v>0</v>
      </c>
      <c r="DO28" s="2">
        <v>0</v>
      </c>
      <c r="DP28" s="2">
        <v>1</v>
      </c>
      <c r="DQ28" s="2">
        <v>1</v>
      </c>
      <c r="DR28" s="2"/>
      <c r="DS28" s="2"/>
      <c r="DT28" s="2"/>
      <c r="DU28" s="2">
        <v>1013</v>
      </c>
      <c r="DV28" s="2" t="s">
        <v>21</v>
      </c>
      <c r="DW28" s="2" t="s">
        <v>21</v>
      </c>
      <c r="DX28" s="2">
        <v>1</v>
      </c>
      <c r="DY28" s="2"/>
      <c r="DZ28" s="2" t="s">
        <v>6</v>
      </c>
      <c r="EA28" s="2" t="s">
        <v>6</v>
      </c>
      <c r="EB28" s="2" t="s">
        <v>6</v>
      </c>
      <c r="EC28" s="2" t="s">
        <v>6</v>
      </c>
      <c r="ED28" s="2"/>
      <c r="EE28" s="2">
        <v>51086087</v>
      </c>
      <c r="EF28" s="2">
        <v>4</v>
      </c>
      <c r="EG28" s="2" t="s">
        <v>25</v>
      </c>
      <c r="EH28" s="2">
        <v>0</v>
      </c>
      <c r="EI28" s="2" t="s">
        <v>6</v>
      </c>
      <c r="EJ28" s="2">
        <v>4</v>
      </c>
      <c r="EK28" s="2">
        <v>200001</v>
      </c>
      <c r="EL28" s="2" t="s">
        <v>26</v>
      </c>
      <c r="EM28" s="2" t="s">
        <v>27</v>
      </c>
      <c r="EN28" s="2"/>
      <c r="EO28" s="2" t="s">
        <v>28</v>
      </c>
      <c r="EP28" s="2"/>
      <c r="EQ28" s="2">
        <v>131072</v>
      </c>
      <c r="ER28" s="2">
        <v>7003.28</v>
      </c>
      <c r="ES28" s="2">
        <v>0</v>
      </c>
      <c r="ET28" s="2">
        <v>0</v>
      </c>
      <c r="EU28" s="2">
        <v>0</v>
      </c>
      <c r="EV28" s="2">
        <v>7003.28</v>
      </c>
      <c r="EW28" s="2">
        <v>528.47</v>
      </c>
      <c r="EX28" s="2">
        <v>0</v>
      </c>
      <c r="EY28" s="2">
        <v>0</v>
      </c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>
        <v>0</v>
      </c>
      <c r="FR28" s="2">
        <f>ROUND(IF(BI28=3,GM28,0),0)</f>
        <v>0</v>
      </c>
      <c r="FS28" s="2">
        <v>0</v>
      </c>
      <c r="FT28" s="2"/>
      <c r="FU28" s="2"/>
      <c r="FV28" s="2"/>
      <c r="FW28" s="2"/>
      <c r="FX28" s="2">
        <v>65</v>
      </c>
      <c r="FY28" s="2">
        <v>40</v>
      </c>
      <c r="FZ28" s="2"/>
      <c r="GA28" s="2" t="s">
        <v>6</v>
      </c>
      <c r="GB28" s="2"/>
      <c r="GC28" s="2"/>
      <c r="GD28" s="2">
        <v>1</v>
      </c>
      <c r="GE28" s="2"/>
      <c r="GF28" s="2">
        <v>566293065</v>
      </c>
      <c r="GG28" s="2">
        <v>2</v>
      </c>
      <c r="GH28" s="2">
        <v>1</v>
      </c>
      <c r="GI28" s="2">
        <v>-2</v>
      </c>
      <c r="GJ28" s="2">
        <v>0</v>
      </c>
      <c r="GK28" s="2">
        <v>0</v>
      </c>
      <c r="GL28" s="2">
        <f>ROUND(IF(AND(BH28=3,BI28=3,FS28&lt;&gt;0),P28,0),0)</f>
        <v>0</v>
      </c>
      <c r="GM28" s="2">
        <f>ROUND(O28+X28+Y28,0)+GX28</f>
        <v>45941</v>
      </c>
      <c r="GN28" s="2">
        <f>IF(OR(BI28=0,BI28=1),GM28-GX28,0)</f>
        <v>0</v>
      </c>
      <c r="GO28" s="2">
        <f>IF(BI28=2,GM28-GX28,0)</f>
        <v>0</v>
      </c>
      <c r="GP28" s="2">
        <f>IF(BI28=4,GM28-GX28,0)</f>
        <v>45941</v>
      </c>
      <c r="GQ28" s="2"/>
      <c r="GR28" s="2">
        <v>0</v>
      </c>
      <c r="GS28" s="2">
        <v>3</v>
      </c>
      <c r="GT28" s="2">
        <v>0</v>
      </c>
      <c r="GU28" s="2" t="s">
        <v>6</v>
      </c>
      <c r="GV28" s="2">
        <f>ROUND((GT28),2)</f>
        <v>0</v>
      </c>
      <c r="GW28" s="2">
        <v>1</v>
      </c>
      <c r="GX28" s="2">
        <f>ROUND(HC28*I28,0)</f>
        <v>0</v>
      </c>
      <c r="GY28" s="2"/>
      <c r="GZ28" s="2"/>
      <c r="HA28" s="2">
        <v>0</v>
      </c>
      <c r="HB28" s="2">
        <v>0</v>
      </c>
      <c r="HC28" s="2">
        <f>GV28*GW28</f>
        <v>0</v>
      </c>
      <c r="HD28" s="2"/>
      <c r="HE28" s="2" t="s">
        <v>6</v>
      </c>
      <c r="HF28" s="2" t="s">
        <v>6</v>
      </c>
      <c r="HG28" s="2"/>
      <c r="HH28" s="2"/>
      <c r="HI28" s="2"/>
      <c r="HJ28" s="2"/>
      <c r="HK28" s="2"/>
      <c r="HL28" s="2"/>
      <c r="HM28" s="2" t="s">
        <v>6</v>
      </c>
      <c r="HN28" s="2" t="s">
        <v>29</v>
      </c>
      <c r="HO28" s="2" t="s">
        <v>30</v>
      </c>
      <c r="HP28" s="2" t="s">
        <v>25</v>
      </c>
      <c r="HQ28" s="2" t="s">
        <v>25</v>
      </c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>
        <v>0</v>
      </c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x14ac:dyDescent="0.2">
      <c r="A29">
        <v>17</v>
      </c>
      <c r="B29">
        <v>1</v>
      </c>
      <c r="C29">
        <f>ROW(SmtRes!A6)</f>
        <v>6</v>
      </c>
      <c r="D29">
        <f>ROW(EtalonRes!A6)</f>
        <v>6</v>
      </c>
      <c r="E29" t="s">
        <v>18</v>
      </c>
      <c r="F29" t="s">
        <v>19</v>
      </c>
      <c r="G29" t="s">
        <v>20</v>
      </c>
      <c r="H29" t="s">
        <v>21</v>
      </c>
      <c r="I29">
        <v>4</v>
      </c>
      <c r="J29">
        <v>0</v>
      </c>
      <c r="K29">
        <v>4</v>
      </c>
      <c r="O29">
        <f>ROUND(CP29,0)</f>
        <v>437677</v>
      </c>
      <c r="P29">
        <f>ROUND(CQ29*I29,0)</f>
        <v>0</v>
      </c>
      <c r="Q29">
        <f>ROUND(CR29*I29,0)</f>
        <v>0</v>
      </c>
      <c r="R29">
        <f>ROUND(CS29*I29,0)</f>
        <v>0</v>
      </c>
      <c r="S29">
        <f>ROUND(CT29*I29,0)</f>
        <v>437677</v>
      </c>
      <c r="T29">
        <f>ROUND(CU29*I29,0)</f>
        <v>0</v>
      </c>
      <c r="U29">
        <f>CV29*I29</f>
        <v>1691.1040000000003</v>
      </c>
      <c r="V29">
        <f>CW29*I29</f>
        <v>0</v>
      </c>
      <c r="W29">
        <f>ROUND(CX29*I29,0)</f>
        <v>0</v>
      </c>
      <c r="X29">
        <f t="shared" si="21"/>
        <v>284490</v>
      </c>
      <c r="Y29">
        <f t="shared" si="21"/>
        <v>175071</v>
      </c>
      <c r="AA29">
        <v>72442872</v>
      </c>
      <c r="AB29">
        <f>ROUND((AC29+AD29+AF29),2)</f>
        <v>5602.62</v>
      </c>
      <c r="AC29">
        <f>ROUND((ES29),2)</f>
        <v>0</v>
      </c>
      <c r="AD29">
        <f>ROUND((((ET29)-(EU29))+AE29),2)</f>
        <v>0</v>
      </c>
      <c r="AE29">
        <f>ROUND((EU29),2)</f>
        <v>0</v>
      </c>
      <c r="AF29">
        <f>ROUND(((EV29*0.8)),2)</f>
        <v>5602.62</v>
      </c>
      <c r="AG29">
        <f>ROUND((AP29),2)</f>
        <v>0</v>
      </c>
      <c r="AH29">
        <f>((EW29*0.8))</f>
        <v>422.77600000000007</v>
      </c>
      <c r="AI29">
        <f>(EX29)</f>
        <v>0</v>
      </c>
      <c r="AJ29">
        <f>(AS29)</f>
        <v>0</v>
      </c>
      <c r="AK29">
        <v>7003.28</v>
      </c>
      <c r="AL29">
        <v>0</v>
      </c>
      <c r="AM29">
        <v>0</v>
      </c>
      <c r="AN29">
        <v>0</v>
      </c>
      <c r="AO29">
        <v>7003.28</v>
      </c>
      <c r="AP29">
        <v>0</v>
      </c>
      <c r="AQ29">
        <v>528.47</v>
      </c>
      <c r="AR29">
        <v>0</v>
      </c>
      <c r="AS29">
        <v>0</v>
      </c>
      <c r="AT29">
        <v>65</v>
      </c>
      <c r="AU29">
        <v>40</v>
      </c>
      <c r="AV29">
        <v>1</v>
      </c>
      <c r="AW29">
        <v>1</v>
      </c>
      <c r="AZ29">
        <v>1</v>
      </c>
      <c r="BA29">
        <v>19.53</v>
      </c>
      <c r="BB29">
        <v>1</v>
      </c>
      <c r="BC29">
        <v>7.56</v>
      </c>
      <c r="BD29" t="s">
        <v>6</v>
      </c>
      <c r="BE29" t="s">
        <v>6</v>
      </c>
      <c r="BF29" t="s">
        <v>6</v>
      </c>
      <c r="BG29" t="s">
        <v>6</v>
      </c>
      <c r="BH29">
        <v>0</v>
      </c>
      <c r="BI29">
        <v>4</v>
      </c>
      <c r="BJ29" t="s">
        <v>22</v>
      </c>
      <c r="BM29">
        <v>200001</v>
      </c>
      <c r="BN29">
        <v>0</v>
      </c>
      <c r="BO29" t="s">
        <v>6</v>
      </c>
      <c r="BP29">
        <v>0</v>
      </c>
      <c r="BQ29">
        <v>4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6</v>
      </c>
      <c r="BZ29">
        <v>65</v>
      </c>
      <c r="CA29">
        <v>40</v>
      </c>
      <c r="CB29" t="s">
        <v>6</v>
      </c>
      <c r="CE29">
        <v>0</v>
      </c>
      <c r="CF29">
        <v>0</v>
      </c>
      <c r="CG29">
        <v>0</v>
      </c>
      <c r="CM29">
        <v>0</v>
      </c>
      <c r="CN29" t="s">
        <v>23</v>
      </c>
      <c r="CO29">
        <v>0</v>
      </c>
      <c r="CP29">
        <f>(P29+Q29+S29)</f>
        <v>437677</v>
      </c>
      <c r="CQ29">
        <f>AC29*BC29</f>
        <v>0</v>
      </c>
      <c r="CR29">
        <f>AD29*BB29</f>
        <v>0</v>
      </c>
      <c r="CS29">
        <f>AE29*BS29</f>
        <v>0</v>
      </c>
      <c r="CT29">
        <f>AF29*BA29</f>
        <v>109419.1686</v>
      </c>
      <c r="CU29">
        <f t="shared" si="22"/>
        <v>0</v>
      </c>
      <c r="CV29">
        <f t="shared" si="22"/>
        <v>422.77600000000007</v>
      </c>
      <c r="CW29">
        <f t="shared" si="22"/>
        <v>0</v>
      </c>
      <c r="CX29">
        <f t="shared" si="22"/>
        <v>0</v>
      </c>
      <c r="CY29">
        <f>(S29+R29)*(BZ29/100)</f>
        <v>284490.05</v>
      </c>
      <c r="CZ29">
        <f>(S29+R29)*(CA29/100)</f>
        <v>175070.80000000002</v>
      </c>
      <c r="DC29" t="s">
        <v>6</v>
      </c>
      <c r="DD29" t="s">
        <v>6</v>
      </c>
      <c r="DE29" t="s">
        <v>6</v>
      </c>
      <c r="DF29" t="s">
        <v>6</v>
      </c>
      <c r="DG29" t="s">
        <v>24</v>
      </c>
      <c r="DH29" t="s">
        <v>6</v>
      </c>
      <c r="DI29" t="s">
        <v>24</v>
      </c>
      <c r="DJ29" t="s">
        <v>6</v>
      </c>
      <c r="DK29" t="s">
        <v>6</v>
      </c>
      <c r="DL29" t="s">
        <v>6</v>
      </c>
      <c r="DM29" t="s">
        <v>6</v>
      </c>
      <c r="DN29">
        <v>65</v>
      </c>
      <c r="DO29">
        <v>40</v>
      </c>
      <c r="DP29">
        <v>1</v>
      </c>
      <c r="DQ29">
        <v>1</v>
      </c>
      <c r="DU29">
        <v>1013</v>
      </c>
      <c r="DV29" t="s">
        <v>21</v>
      </c>
      <c r="DW29" t="s">
        <v>21</v>
      </c>
      <c r="DX29">
        <v>1</v>
      </c>
      <c r="DZ29" t="s">
        <v>6</v>
      </c>
      <c r="EA29" t="s">
        <v>6</v>
      </c>
      <c r="EB29" t="s">
        <v>6</v>
      </c>
      <c r="EC29" t="s">
        <v>6</v>
      </c>
      <c r="EE29">
        <v>51086087</v>
      </c>
      <c r="EF29">
        <v>4</v>
      </c>
      <c r="EG29" t="s">
        <v>25</v>
      </c>
      <c r="EH29">
        <v>0</v>
      </c>
      <c r="EI29" t="s">
        <v>6</v>
      </c>
      <c r="EJ29">
        <v>4</v>
      </c>
      <c r="EK29">
        <v>200001</v>
      </c>
      <c r="EL29" t="s">
        <v>26</v>
      </c>
      <c r="EM29" t="s">
        <v>27</v>
      </c>
      <c r="EO29" t="s">
        <v>28</v>
      </c>
      <c r="EQ29">
        <v>131072</v>
      </c>
      <c r="ER29">
        <v>7003.28</v>
      </c>
      <c r="ES29">
        <v>0</v>
      </c>
      <c r="ET29">
        <v>0</v>
      </c>
      <c r="EU29">
        <v>0</v>
      </c>
      <c r="EV29">
        <v>7003.28</v>
      </c>
      <c r="EW29">
        <v>528.47</v>
      </c>
      <c r="EX29">
        <v>0</v>
      </c>
      <c r="EY29">
        <v>0</v>
      </c>
      <c r="FQ29">
        <v>0</v>
      </c>
      <c r="FR29">
        <f>ROUND(IF(BI29=3,GM29,0),0)</f>
        <v>0</v>
      </c>
      <c r="FS29">
        <v>0</v>
      </c>
      <c r="FX29">
        <v>65</v>
      </c>
      <c r="FY29">
        <v>40</v>
      </c>
      <c r="GA29" t="s">
        <v>6</v>
      </c>
      <c r="GD29">
        <v>1</v>
      </c>
      <c r="GF29">
        <v>566293065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>ROUND(IF(AND(BH29=3,BI29=3,FS29&lt;&gt;0),P29,0),0)</f>
        <v>0</v>
      </c>
      <c r="GM29">
        <f>ROUND(O29+X29+Y29,0)+GX29</f>
        <v>897238</v>
      </c>
      <c r="GN29">
        <f>IF(OR(BI29=0,BI29=1),GM29-GX29,0)</f>
        <v>0</v>
      </c>
      <c r="GO29">
        <f>IF(BI29=2,GM29-GX29,0)</f>
        <v>0</v>
      </c>
      <c r="GP29">
        <f>IF(BI29=4,GM29-GX29,0)</f>
        <v>897238</v>
      </c>
      <c r="GR29">
        <v>0</v>
      </c>
      <c r="GS29">
        <v>0</v>
      </c>
      <c r="GT29">
        <v>0</v>
      </c>
      <c r="GU29" t="s">
        <v>6</v>
      </c>
      <c r="GV29">
        <f>ROUND((GT29),2)</f>
        <v>0</v>
      </c>
      <c r="GW29">
        <v>1014</v>
      </c>
      <c r="GX29">
        <f>ROUND(HC29*I29,0)</f>
        <v>0</v>
      </c>
      <c r="HA29">
        <v>0</v>
      </c>
      <c r="HB29">
        <v>0</v>
      </c>
      <c r="HC29">
        <f>GV29*GW29</f>
        <v>0</v>
      </c>
      <c r="HE29" t="s">
        <v>6</v>
      </c>
      <c r="HF29" t="s">
        <v>6</v>
      </c>
      <c r="HM29" t="s">
        <v>6</v>
      </c>
      <c r="HN29" t="s">
        <v>29</v>
      </c>
      <c r="HO29" t="s">
        <v>30</v>
      </c>
      <c r="HP29" t="s">
        <v>25</v>
      </c>
      <c r="HQ29" t="s">
        <v>25</v>
      </c>
      <c r="IK29">
        <v>0</v>
      </c>
    </row>
    <row r="30" spans="1:255" x14ac:dyDescent="0.2">
      <c r="A30" s="2">
        <v>17</v>
      </c>
      <c r="B30" s="2">
        <v>1</v>
      </c>
      <c r="C30" s="2">
        <f>ROW(SmtRes!A9)</f>
        <v>9</v>
      </c>
      <c r="D30" s="2">
        <f>ROW(EtalonRes!A9)</f>
        <v>9</v>
      </c>
      <c r="E30" s="2" t="s">
        <v>31</v>
      </c>
      <c r="F30" s="2" t="s">
        <v>32</v>
      </c>
      <c r="G30" s="2" t="s">
        <v>33</v>
      </c>
      <c r="H30" s="2" t="s">
        <v>34</v>
      </c>
      <c r="I30" s="2">
        <v>42</v>
      </c>
      <c r="J30" s="2">
        <v>0</v>
      </c>
      <c r="K30" s="2">
        <v>42</v>
      </c>
      <c r="L30" s="2"/>
      <c r="M30" s="2"/>
      <c r="N30" s="2"/>
      <c r="O30" s="2">
        <f>ROUND(CP30,0)</f>
        <v>4617</v>
      </c>
      <c r="P30" s="2">
        <f>ROUND(CQ30*I30,0)</f>
        <v>0</v>
      </c>
      <c r="Q30" s="2">
        <f>ROUND(CR30*I30,0)</f>
        <v>0</v>
      </c>
      <c r="R30" s="2">
        <f>ROUND(CS30*I30,0)</f>
        <v>0</v>
      </c>
      <c r="S30" s="2">
        <f>ROUND(CT30*I30,0)</f>
        <v>4617</v>
      </c>
      <c r="T30" s="2">
        <f>ROUND(CU30*I30,0)</f>
        <v>0</v>
      </c>
      <c r="U30" s="2">
        <f>CV30*I30</f>
        <v>348.43199999999996</v>
      </c>
      <c r="V30" s="2">
        <f>CW30*I30</f>
        <v>0</v>
      </c>
      <c r="W30" s="2">
        <f>ROUND(CX30*I30,0)</f>
        <v>0</v>
      </c>
      <c r="X30" s="2">
        <f t="shared" si="21"/>
        <v>3001</v>
      </c>
      <c r="Y30" s="2">
        <f t="shared" si="21"/>
        <v>1847</v>
      </c>
      <c r="Z30" s="2"/>
      <c r="AA30" s="2">
        <v>72442871</v>
      </c>
      <c r="AB30" s="2">
        <f>ROUND((AC30+AD30+AF30),2)</f>
        <v>109.94</v>
      </c>
      <c r="AC30" s="2">
        <f>ROUND((ES30),2)</f>
        <v>0</v>
      </c>
      <c r="AD30" s="2">
        <f>ROUND((((ET30)-(EU30))+AE30),2)</f>
        <v>0</v>
      </c>
      <c r="AE30" s="2">
        <f>ROUND((EU30),2)</f>
        <v>0</v>
      </c>
      <c r="AF30" s="2">
        <f>ROUND(((EV30*0.8)),2)</f>
        <v>109.94</v>
      </c>
      <c r="AG30" s="2">
        <f>ROUND((AP30),2)</f>
        <v>0</v>
      </c>
      <c r="AH30" s="2">
        <f>((EW30*0.8))</f>
        <v>8.2959999999999994</v>
      </c>
      <c r="AI30" s="2">
        <f>(EX30)</f>
        <v>0</v>
      </c>
      <c r="AJ30" s="2">
        <f>(AS30)</f>
        <v>0</v>
      </c>
      <c r="AK30" s="2">
        <v>137.41999999999999</v>
      </c>
      <c r="AL30" s="2">
        <v>0</v>
      </c>
      <c r="AM30" s="2">
        <v>0</v>
      </c>
      <c r="AN30" s="2">
        <v>0</v>
      </c>
      <c r="AO30" s="2">
        <v>137.41999999999999</v>
      </c>
      <c r="AP30" s="2">
        <v>0</v>
      </c>
      <c r="AQ30" s="2">
        <v>10.37</v>
      </c>
      <c r="AR30" s="2">
        <v>0</v>
      </c>
      <c r="AS30" s="2">
        <v>0</v>
      </c>
      <c r="AT30" s="2">
        <v>65</v>
      </c>
      <c r="AU30" s="2">
        <v>40</v>
      </c>
      <c r="AV30" s="2">
        <v>1</v>
      </c>
      <c r="AW30" s="2">
        <v>1</v>
      </c>
      <c r="AX30" s="2"/>
      <c r="AY30" s="2"/>
      <c r="AZ30" s="2">
        <v>1</v>
      </c>
      <c r="BA30" s="2">
        <v>1</v>
      </c>
      <c r="BB30" s="2">
        <v>1</v>
      </c>
      <c r="BC30" s="2">
        <v>1</v>
      </c>
      <c r="BD30" s="2" t="s">
        <v>6</v>
      </c>
      <c r="BE30" s="2" t="s">
        <v>6</v>
      </c>
      <c r="BF30" s="2" t="s">
        <v>6</v>
      </c>
      <c r="BG30" s="2" t="s">
        <v>6</v>
      </c>
      <c r="BH30" s="2">
        <v>0</v>
      </c>
      <c r="BI30" s="2">
        <v>4</v>
      </c>
      <c r="BJ30" s="2" t="s">
        <v>35</v>
      </c>
      <c r="BK30" s="2"/>
      <c r="BL30" s="2"/>
      <c r="BM30" s="2">
        <v>200001</v>
      </c>
      <c r="BN30" s="2">
        <v>0</v>
      </c>
      <c r="BO30" s="2" t="s">
        <v>6</v>
      </c>
      <c r="BP30" s="2">
        <v>0</v>
      </c>
      <c r="BQ30" s="2">
        <v>4</v>
      </c>
      <c r="BR30" s="2">
        <v>0</v>
      </c>
      <c r="BS30" s="2">
        <v>1</v>
      </c>
      <c r="BT30" s="2">
        <v>1</v>
      </c>
      <c r="BU30" s="2">
        <v>1</v>
      </c>
      <c r="BV30" s="2">
        <v>1</v>
      </c>
      <c r="BW30" s="2">
        <v>1</v>
      </c>
      <c r="BX30" s="2">
        <v>1</v>
      </c>
      <c r="BY30" s="2" t="s">
        <v>6</v>
      </c>
      <c r="BZ30" s="2">
        <v>65</v>
      </c>
      <c r="CA30" s="2">
        <v>40</v>
      </c>
      <c r="CB30" s="2" t="s">
        <v>6</v>
      </c>
      <c r="CC30" s="2"/>
      <c r="CD30" s="2"/>
      <c r="CE30" s="2">
        <v>0</v>
      </c>
      <c r="CF30" s="2">
        <v>0</v>
      </c>
      <c r="CG30" s="2">
        <v>0</v>
      </c>
      <c r="CH30" s="2"/>
      <c r="CI30" s="2"/>
      <c r="CJ30" s="2"/>
      <c r="CK30" s="2"/>
      <c r="CL30" s="2"/>
      <c r="CM30" s="2">
        <v>0</v>
      </c>
      <c r="CN30" s="2" t="s">
        <v>23</v>
      </c>
      <c r="CO30" s="2">
        <v>0</v>
      </c>
      <c r="CP30" s="2">
        <f>(P30+Q30+S30)</f>
        <v>4617</v>
      </c>
      <c r="CQ30" s="2">
        <f>AC30*BC30</f>
        <v>0</v>
      </c>
      <c r="CR30" s="2">
        <f>AD30*BB30</f>
        <v>0</v>
      </c>
      <c r="CS30" s="2">
        <f>AE30*BS30</f>
        <v>0</v>
      </c>
      <c r="CT30" s="2">
        <f>AF30*BA30</f>
        <v>109.94</v>
      </c>
      <c r="CU30" s="2">
        <f t="shared" si="22"/>
        <v>0</v>
      </c>
      <c r="CV30" s="2">
        <f t="shared" si="22"/>
        <v>8.2959999999999994</v>
      </c>
      <c r="CW30" s="2">
        <f t="shared" si="22"/>
        <v>0</v>
      </c>
      <c r="CX30" s="2">
        <f t="shared" si="22"/>
        <v>0</v>
      </c>
      <c r="CY30" s="2">
        <f>(((S30+R30)*AT30)/100)</f>
        <v>3001.05</v>
      </c>
      <c r="CZ30" s="2">
        <f>(((S30+R30)*AU30)/100)</f>
        <v>1846.8</v>
      </c>
      <c r="DA30" s="2"/>
      <c r="DB30" s="2"/>
      <c r="DC30" s="2" t="s">
        <v>6</v>
      </c>
      <c r="DD30" s="2" t="s">
        <v>6</v>
      </c>
      <c r="DE30" s="2" t="s">
        <v>6</v>
      </c>
      <c r="DF30" s="2" t="s">
        <v>6</v>
      </c>
      <c r="DG30" s="2" t="s">
        <v>24</v>
      </c>
      <c r="DH30" s="2" t="s">
        <v>6</v>
      </c>
      <c r="DI30" s="2" t="s">
        <v>24</v>
      </c>
      <c r="DJ30" s="2" t="s">
        <v>6</v>
      </c>
      <c r="DK30" s="2" t="s">
        <v>6</v>
      </c>
      <c r="DL30" s="2" t="s">
        <v>6</v>
      </c>
      <c r="DM30" s="2" t="s">
        <v>6</v>
      </c>
      <c r="DN30" s="2">
        <v>0</v>
      </c>
      <c r="DO30" s="2">
        <v>0</v>
      </c>
      <c r="DP30" s="2">
        <v>1</v>
      </c>
      <c r="DQ30" s="2">
        <v>1</v>
      </c>
      <c r="DR30" s="2"/>
      <c r="DS30" s="2"/>
      <c r="DT30" s="2"/>
      <c r="DU30" s="2">
        <v>1013</v>
      </c>
      <c r="DV30" s="2" t="s">
        <v>34</v>
      </c>
      <c r="DW30" s="2" t="s">
        <v>34</v>
      </c>
      <c r="DX30" s="2">
        <v>1</v>
      </c>
      <c r="DY30" s="2"/>
      <c r="DZ30" s="2" t="s">
        <v>6</v>
      </c>
      <c r="EA30" s="2" t="s">
        <v>6</v>
      </c>
      <c r="EB30" s="2" t="s">
        <v>6</v>
      </c>
      <c r="EC30" s="2" t="s">
        <v>6</v>
      </c>
      <c r="ED30" s="2"/>
      <c r="EE30" s="2">
        <v>51086087</v>
      </c>
      <c r="EF30" s="2">
        <v>4</v>
      </c>
      <c r="EG30" s="2" t="s">
        <v>25</v>
      </c>
      <c r="EH30" s="2">
        <v>0</v>
      </c>
      <c r="EI30" s="2" t="s">
        <v>6</v>
      </c>
      <c r="EJ30" s="2">
        <v>4</v>
      </c>
      <c r="EK30" s="2">
        <v>200001</v>
      </c>
      <c r="EL30" s="2" t="s">
        <v>26</v>
      </c>
      <c r="EM30" s="2" t="s">
        <v>27</v>
      </c>
      <c r="EN30" s="2"/>
      <c r="EO30" s="2" t="s">
        <v>28</v>
      </c>
      <c r="EP30" s="2"/>
      <c r="EQ30" s="2">
        <v>131072</v>
      </c>
      <c r="ER30" s="2">
        <v>137.41999999999999</v>
      </c>
      <c r="ES30" s="2">
        <v>0</v>
      </c>
      <c r="ET30" s="2">
        <v>0</v>
      </c>
      <c r="EU30" s="2">
        <v>0</v>
      </c>
      <c r="EV30" s="2">
        <v>137.41999999999999</v>
      </c>
      <c r="EW30" s="2">
        <v>10.37</v>
      </c>
      <c r="EX30" s="2">
        <v>0</v>
      </c>
      <c r="EY30" s="2">
        <v>0</v>
      </c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>
        <v>0</v>
      </c>
      <c r="FR30" s="2">
        <f>ROUND(IF(BI30=3,GM30,0),0)</f>
        <v>0</v>
      </c>
      <c r="FS30" s="2">
        <v>0</v>
      </c>
      <c r="FT30" s="2"/>
      <c r="FU30" s="2"/>
      <c r="FV30" s="2"/>
      <c r="FW30" s="2"/>
      <c r="FX30" s="2">
        <v>65</v>
      </c>
      <c r="FY30" s="2">
        <v>40</v>
      </c>
      <c r="FZ30" s="2"/>
      <c r="GA30" s="2" t="s">
        <v>6</v>
      </c>
      <c r="GB30" s="2"/>
      <c r="GC30" s="2"/>
      <c r="GD30" s="2">
        <v>1</v>
      </c>
      <c r="GE30" s="2"/>
      <c r="GF30" s="2">
        <v>-2091855937</v>
      </c>
      <c r="GG30" s="2">
        <v>2</v>
      </c>
      <c r="GH30" s="2">
        <v>1</v>
      </c>
      <c r="GI30" s="2">
        <v>-2</v>
      </c>
      <c r="GJ30" s="2">
        <v>0</v>
      </c>
      <c r="GK30" s="2">
        <v>0</v>
      </c>
      <c r="GL30" s="2">
        <f>ROUND(IF(AND(BH30=3,BI30=3,FS30&lt;&gt;0),P30,0),0)</f>
        <v>0</v>
      </c>
      <c r="GM30" s="2">
        <f>ROUND(O30+X30+Y30,0)+GX30</f>
        <v>9465</v>
      </c>
      <c r="GN30" s="2">
        <f>IF(OR(BI30=0,BI30=1),GM30-GX30,0)</f>
        <v>0</v>
      </c>
      <c r="GO30" s="2">
        <f>IF(BI30=2,GM30-GX30,0)</f>
        <v>0</v>
      </c>
      <c r="GP30" s="2">
        <f>IF(BI30=4,GM30-GX30,0)</f>
        <v>9465</v>
      </c>
      <c r="GQ30" s="2"/>
      <c r="GR30" s="2">
        <v>0</v>
      </c>
      <c r="GS30" s="2">
        <v>3</v>
      </c>
      <c r="GT30" s="2">
        <v>0</v>
      </c>
      <c r="GU30" s="2" t="s">
        <v>6</v>
      </c>
      <c r="GV30" s="2">
        <f>ROUND((GT30),2)</f>
        <v>0</v>
      </c>
      <c r="GW30" s="2">
        <v>1</v>
      </c>
      <c r="GX30" s="2">
        <f>ROUND(HC30*I30,0)</f>
        <v>0</v>
      </c>
      <c r="GY30" s="2"/>
      <c r="GZ30" s="2"/>
      <c r="HA30" s="2">
        <v>0</v>
      </c>
      <c r="HB30" s="2">
        <v>0</v>
      </c>
      <c r="HC30" s="2">
        <f>GV30*GW30</f>
        <v>0</v>
      </c>
      <c r="HD30" s="2"/>
      <c r="HE30" s="2" t="s">
        <v>6</v>
      </c>
      <c r="HF30" s="2" t="s">
        <v>6</v>
      </c>
      <c r="HG30" s="2"/>
      <c r="HH30" s="2"/>
      <c r="HI30" s="2"/>
      <c r="HJ30" s="2"/>
      <c r="HK30" s="2"/>
      <c r="HL30" s="2"/>
      <c r="HM30" s="2" t="s">
        <v>6</v>
      </c>
      <c r="HN30" s="2" t="s">
        <v>29</v>
      </c>
      <c r="HO30" s="2" t="s">
        <v>30</v>
      </c>
      <c r="HP30" s="2" t="s">
        <v>25</v>
      </c>
      <c r="HQ30" s="2" t="s">
        <v>25</v>
      </c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>
        <v>0</v>
      </c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x14ac:dyDescent="0.2">
      <c r="A31">
        <v>17</v>
      </c>
      <c r="B31">
        <v>1</v>
      </c>
      <c r="C31">
        <f>ROW(SmtRes!A12)</f>
        <v>12</v>
      </c>
      <c r="D31">
        <f>ROW(EtalonRes!A12)</f>
        <v>12</v>
      </c>
      <c r="E31" t="s">
        <v>31</v>
      </c>
      <c r="F31" t="s">
        <v>32</v>
      </c>
      <c r="G31" t="s">
        <v>33</v>
      </c>
      <c r="H31" t="s">
        <v>34</v>
      </c>
      <c r="I31">
        <v>42</v>
      </c>
      <c r="J31">
        <v>0</v>
      </c>
      <c r="K31">
        <v>42</v>
      </c>
      <c r="O31">
        <f>ROUND(CP31,0)</f>
        <v>90179</v>
      </c>
      <c r="P31">
        <f>ROUND(CQ31*I31,0)</f>
        <v>0</v>
      </c>
      <c r="Q31">
        <f>ROUND(CR31*I31,0)</f>
        <v>0</v>
      </c>
      <c r="R31">
        <f>ROUND(CS31*I31,0)</f>
        <v>0</v>
      </c>
      <c r="S31">
        <f>ROUND(CT31*I31,0)</f>
        <v>90179</v>
      </c>
      <c r="T31">
        <f>ROUND(CU31*I31,0)</f>
        <v>0</v>
      </c>
      <c r="U31">
        <f>CV31*I31</f>
        <v>348.43199999999996</v>
      </c>
      <c r="V31">
        <f>CW31*I31</f>
        <v>0</v>
      </c>
      <c r="W31">
        <f>ROUND(CX31*I31,0)</f>
        <v>0</v>
      </c>
      <c r="X31">
        <f t="shared" si="21"/>
        <v>58616</v>
      </c>
      <c r="Y31">
        <f t="shared" si="21"/>
        <v>36072</v>
      </c>
      <c r="AA31">
        <v>72442872</v>
      </c>
      <c r="AB31">
        <f>ROUND((AC31+AD31+AF31),2)</f>
        <v>109.94</v>
      </c>
      <c r="AC31">
        <f>ROUND((ES31),2)</f>
        <v>0</v>
      </c>
      <c r="AD31">
        <f>ROUND((((ET31)-(EU31))+AE31),2)</f>
        <v>0</v>
      </c>
      <c r="AE31">
        <f>ROUND((EU31),2)</f>
        <v>0</v>
      </c>
      <c r="AF31">
        <f>ROUND(((EV31*0.8)),2)</f>
        <v>109.94</v>
      </c>
      <c r="AG31">
        <f>ROUND((AP31),2)</f>
        <v>0</v>
      </c>
      <c r="AH31">
        <f>((EW31*0.8))</f>
        <v>8.2959999999999994</v>
      </c>
      <c r="AI31">
        <f>(EX31)</f>
        <v>0</v>
      </c>
      <c r="AJ31">
        <f>(AS31)</f>
        <v>0</v>
      </c>
      <c r="AK31">
        <v>137.41999999999999</v>
      </c>
      <c r="AL31">
        <v>0</v>
      </c>
      <c r="AM31">
        <v>0</v>
      </c>
      <c r="AN31">
        <v>0</v>
      </c>
      <c r="AO31">
        <v>137.41999999999999</v>
      </c>
      <c r="AP31">
        <v>0</v>
      </c>
      <c r="AQ31">
        <v>10.37</v>
      </c>
      <c r="AR31">
        <v>0</v>
      </c>
      <c r="AS31">
        <v>0</v>
      </c>
      <c r="AT31">
        <v>65</v>
      </c>
      <c r="AU31">
        <v>40</v>
      </c>
      <c r="AV31">
        <v>1</v>
      </c>
      <c r="AW31">
        <v>1</v>
      </c>
      <c r="AZ31">
        <v>1</v>
      </c>
      <c r="BA31">
        <v>19.53</v>
      </c>
      <c r="BB31">
        <v>1</v>
      </c>
      <c r="BC31">
        <v>7.56</v>
      </c>
      <c r="BD31" t="s">
        <v>6</v>
      </c>
      <c r="BE31" t="s">
        <v>6</v>
      </c>
      <c r="BF31" t="s">
        <v>6</v>
      </c>
      <c r="BG31" t="s">
        <v>6</v>
      </c>
      <c r="BH31">
        <v>0</v>
      </c>
      <c r="BI31">
        <v>4</v>
      </c>
      <c r="BJ31" t="s">
        <v>35</v>
      </c>
      <c r="BM31">
        <v>200001</v>
      </c>
      <c r="BN31">
        <v>0</v>
      </c>
      <c r="BO31" t="s">
        <v>6</v>
      </c>
      <c r="BP31">
        <v>0</v>
      </c>
      <c r="BQ31">
        <v>4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6</v>
      </c>
      <c r="BZ31">
        <v>65</v>
      </c>
      <c r="CA31">
        <v>40</v>
      </c>
      <c r="CB31" t="s">
        <v>6</v>
      </c>
      <c r="CE31">
        <v>0</v>
      </c>
      <c r="CF31">
        <v>0</v>
      </c>
      <c r="CG31">
        <v>0</v>
      </c>
      <c r="CM31">
        <v>0</v>
      </c>
      <c r="CN31" t="s">
        <v>23</v>
      </c>
      <c r="CO31">
        <v>0</v>
      </c>
      <c r="CP31">
        <f>(P31+Q31+S31)</f>
        <v>90179</v>
      </c>
      <c r="CQ31">
        <f>AC31*BC31</f>
        <v>0</v>
      </c>
      <c r="CR31">
        <f>AD31*BB31</f>
        <v>0</v>
      </c>
      <c r="CS31">
        <f>AE31*BS31</f>
        <v>0</v>
      </c>
      <c r="CT31">
        <f>AF31*BA31</f>
        <v>2147.1282000000001</v>
      </c>
      <c r="CU31">
        <f t="shared" si="22"/>
        <v>0</v>
      </c>
      <c r="CV31">
        <f t="shared" si="22"/>
        <v>8.2959999999999994</v>
      </c>
      <c r="CW31">
        <f t="shared" si="22"/>
        <v>0</v>
      </c>
      <c r="CX31">
        <f t="shared" si="22"/>
        <v>0</v>
      </c>
      <c r="CY31">
        <f>(S31+R31)*(BZ31/100)</f>
        <v>58616.35</v>
      </c>
      <c r="CZ31">
        <f>(S31+R31)*(CA31/100)</f>
        <v>36071.599999999999</v>
      </c>
      <c r="DC31" t="s">
        <v>6</v>
      </c>
      <c r="DD31" t="s">
        <v>6</v>
      </c>
      <c r="DE31" t="s">
        <v>6</v>
      </c>
      <c r="DF31" t="s">
        <v>6</v>
      </c>
      <c r="DG31" t="s">
        <v>24</v>
      </c>
      <c r="DH31" t="s">
        <v>6</v>
      </c>
      <c r="DI31" t="s">
        <v>24</v>
      </c>
      <c r="DJ31" t="s">
        <v>6</v>
      </c>
      <c r="DK31" t="s">
        <v>6</v>
      </c>
      <c r="DL31" t="s">
        <v>6</v>
      </c>
      <c r="DM31" t="s">
        <v>6</v>
      </c>
      <c r="DN31">
        <v>65</v>
      </c>
      <c r="DO31">
        <v>40</v>
      </c>
      <c r="DP31">
        <v>1</v>
      </c>
      <c r="DQ31">
        <v>1</v>
      </c>
      <c r="DU31">
        <v>1013</v>
      </c>
      <c r="DV31" t="s">
        <v>34</v>
      </c>
      <c r="DW31" t="s">
        <v>34</v>
      </c>
      <c r="DX31">
        <v>1</v>
      </c>
      <c r="DZ31" t="s">
        <v>6</v>
      </c>
      <c r="EA31" t="s">
        <v>6</v>
      </c>
      <c r="EB31" t="s">
        <v>6</v>
      </c>
      <c r="EC31" t="s">
        <v>6</v>
      </c>
      <c r="EE31">
        <v>51086087</v>
      </c>
      <c r="EF31">
        <v>4</v>
      </c>
      <c r="EG31" t="s">
        <v>25</v>
      </c>
      <c r="EH31">
        <v>0</v>
      </c>
      <c r="EI31" t="s">
        <v>6</v>
      </c>
      <c r="EJ31">
        <v>4</v>
      </c>
      <c r="EK31">
        <v>200001</v>
      </c>
      <c r="EL31" t="s">
        <v>26</v>
      </c>
      <c r="EM31" t="s">
        <v>27</v>
      </c>
      <c r="EO31" t="s">
        <v>28</v>
      </c>
      <c r="EQ31">
        <v>131072</v>
      </c>
      <c r="ER31">
        <v>137.41999999999999</v>
      </c>
      <c r="ES31">
        <v>0</v>
      </c>
      <c r="ET31">
        <v>0</v>
      </c>
      <c r="EU31">
        <v>0</v>
      </c>
      <c r="EV31">
        <v>137.41999999999999</v>
      </c>
      <c r="EW31">
        <v>10.37</v>
      </c>
      <c r="EX31">
        <v>0</v>
      </c>
      <c r="EY31">
        <v>0</v>
      </c>
      <c r="FQ31">
        <v>0</v>
      </c>
      <c r="FR31">
        <f>ROUND(IF(BI31=3,GM31,0),0)</f>
        <v>0</v>
      </c>
      <c r="FS31">
        <v>0</v>
      </c>
      <c r="FX31">
        <v>65</v>
      </c>
      <c r="FY31">
        <v>40</v>
      </c>
      <c r="GA31" t="s">
        <v>6</v>
      </c>
      <c r="GD31">
        <v>1</v>
      </c>
      <c r="GF31">
        <v>-2091855937</v>
      </c>
      <c r="GG31">
        <v>2</v>
      </c>
      <c r="GH31">
        <v>1</v>
      </c>
      <c r="GI31">
        <v>2</v>
      </c>
      <c r="GJ31">
        <v>0</v>
      </c>
      <c r="GK31">
        <v>0</v>
      </c>
      <c r="GL31">
        <f>ROUND(IF(AND(BH31=3,BI31=3,FS31&lt;&gt;0),P31,0),0)</f>
        <v>0</v>
      </c>
      <c r="GM31">
        <f>ROUND(O31+X31+Y31,0)+GX31</f>
        <v>184867</v>
      </c>
      <c r="GN31">
        <f>IF(OR(BI31=0,BI31=1),GM31-GX31,0)</f>
        <v>0</v>
      </c>
      <c r="GO31">
        <f>IF(BI31=2,GM31-GX31,0)</f>
        <v>0</v>
      </c>
      <c r="GP31">
        <f>IF(BI31=4,GM31-GX31,0)</f>
        <v>184867</v>
      </c>
      <c r="GR31">
        <v>0</v>
      </c>
      <c r="GS31">
        <v>0</v>
      </c>
      <c r="GT31">
        <v>0</v>
      </c>
      <c r="GU31" t="s">
        <v>6</v>
      </c>
      <c r="GV31">
        <f>ROUND((GT31),2)</f>
        <v>0</v>
      </c>
      <c r="GW31">
        <v>1014</v>
      </c>
      <c r="GX31">
        <f>ROUND(HC31*I31,0)</f>
        <v>0</v>
      </c>
      <c r="HA31">
        <v>0</v>
      </c>
      <c r="HB31">
        <v>0</v>
      </c>
      <c r="HC31">
        <f>GV31*GW31</f>
        <v>0</v>
      </c>
      <c r="HE31" t="s">
        <v>6</v>
      </c>
      <c r="HF31" t="s">
        <v>6</v>
      </c>
      <c r="HM31" t="s">
        <v>6</v>
      </c>
      <c r="HN31" t="s">
        <v>29</v>
      </c>
      <c r="HO31" t="s">
        <v>30</v>
      </c>
      <c r="HP31" t="s">
        <v>25</v>
      </c>
      <c r="HQ31" t="s">
        <v>25</v>
      </c>
      <c r="IK31">
        <v>0</v>
      </c>
    </row>
    <row r="33" spans="1:206" x14ac:dyDescent="0.2">
      <c r="A33" s="3">
        <v>51</v>
      </c>
      <c r="B33" s="3">
        <f>B24</f>
        <v>1</v>
      </c>
      <c r="C33" s="3">
        <f>A24</f>
        <v>4</v>
      </c>
      <c r="D33" s="3">
        <f>ROW(A24)</f>
        <v>24</v>
      </c>
      <c r="E33" s="3"/>
      <c r="F33" s="3" t="str">
        <f>IF(F24&lt;&gt;"",F24,"")</f>
        <v>Новый раздел</v>
      </c>
      <c r="G33" s="3" t="str">
        <f>IF(G24&lt;&gt;"",G24,"")</f>
        <v>ПНР лифтов</v>
      </c>
      <c r="H33" s="3">
        <v>0</v>
      </c>
      <c r="I33" s="3"/>
      <c r="J33" s="3"/>
      <c r="K33" s="3"/>
      <c r="L33" s="3"/>
      <c r="M33" s="3"/>
      <c r="N33" s="3"/>
      <c r="O33" s="3">
        <f t="shared" ref="O33:T33" si="23">ROUND(AB33,0)</f>
        <v>27027</v>
      </c>
      <c r="P33" s="3">
        <f t="shared" si="23"/>
        <v>0</v>
      </c>
      <c r="Q33" s="3">
        <f t="shared" si="23"/>
        <v>0</v>
      </c>
      <c r="R33" s="3">
        <f t="shared" si="23"/>
        <v>0</v>
      </c>
      <c r="S33" s="3">
        <f t="shared" si="23"/>
        <v>27027</v>
      </c>
      <c r="T33" s="3">
        <f t="shared" si="23"/>
        <v>0</v>
      </c>
      <c r="U33" s="3">
        <f>AH33</f>
        <v>2039.5360000000003</v>
      </c>
      <c r="V33" s="3">
        <f>AI33</f>
        <v>0</v>
      </c>
      <c r="W33" s="3">
        <f>ROUND(AJ33,0)</f>
        <v>0</v>
      </c>
      <c r="X33" s="3">
        <f>ROUND(AK33,0)</f>
        <v>17568</v>
      </c>
      <c r="Y33" s="3">
        <f>ROUND(AL33,0)</f>
        <v>10811</v>
      </c>
      <c r="Z33" s="3"/>
      <c r="AA33" s="3"/>
      <c r="AB33" s="3">
        <f>ROUND(SUMIF(AA28:AA31,"=72442871",O28:O31),0)</f>
        <v>27027</v>
      </c>
      <c r="AC33" s="3">
        <f>ROUND(SUMIF(AA28:AA31,"=72442871",P28:P31),0)</f>
        <v>0</v>
      </c>
      <c r="AD33" s="3">
        <f>ROUND(SUMIF(AA28:AA31,"=72442871",Q28:Q31),0)</f>
        <v>0</v>
      </c>
      <c r="AE33" s="3">
        <f>ROUND(SUMIF(AA28:AA31,"=72442871",R28:R31),0)</f>
        <v>0</v>
      </c>
      <c r="AF33" s="3">
        <f>ROUND(SUMIF(AA28:AA31,"=72442871",S28:S31),0)</f>
        <v>27027</v>
      </c>
      <c r="AG33" s="3">
        <f>ROUND(SUMIF(AA28:AA31,"=72442871",T28:T31),0)</f>
        <v>0</v>
      </c>
      <c r="AH33" s="3">
        <f>SUMIF(AA28:AA31,"=72442871",U28:U31)</f>
        <v>2039.5360000000003</v>
      </c>
      <c r="AI33" s="3">
        <f>SUMIF(AA28:AA31,"=72442871",V28:V31)</f>
        <v>0</v>
      </c>
      <c r="AJ33" s="3">
        <f>ROUND(SUMIF(AA28:AA31,"=72442871",W28:W31),0)</f>
        <v>0</v>
      </c>
      <c r="AK33" s="3">
        <f>ROUND(SUMIF(AA28:AA31,"=72442871",X28:X31),0)</f>
        <v>17568</v>
      </c>
      <c r="AL33" s="3">
        <f>ROUND(SUMIF(AA28:AA31,"=72442871",Y28:Y31),0)</f>
        <v>10811</v>
      </c>
      <c r="AM33" s="3"/>
      <c r="AN33" s="3"/>
      <c r="AO33" s="3">
        <f t="shared" ref="AO33:BD33" si="24">ROUND(BX33,0)</f>
        <v>0</v>
      </c>
      <c r="AP33" s="3">
        <f t="shared" si="24"/>
        <v>0</v>
      </c>
      <c r="AQ33" s="3">
        <f t="shared" si="24"/>
        <v>0</v>
      </c>
      <c r="AR33" s="3">
        <f t="shared" si="24"/>
        <v>55406</v>
      </c>
      <c r="AS33" s="3">
        <f t="shared" si="24"/>
        <v>0</v>
      </c>
      <c r="AT33" s="3">
        <f t="shared" si="24"/>
        <v>0</v>
      </c>
      <c r="AU33" s="3">
        <f t="shared" si="24"/>
        <v>55406</v>
      </c>
      <c r="AV33" s="3">
        <f t="shared" si="24"/>
        <v>0</v>
      </c>
      <c r="AW33" s="3">
        <f t="shared" si="24"/>
        <v>0</v>
      </c>
      <c r="AX33" s="3">
        <f t="shared" si="24"/>
        <v>0</v>
      </c>
      <c r="AY33" s="3">
        <f t="shared" si="24"/>
        <v>0</v>
      </c>
      <c r="AZ33" s="3">
        <f t="shared" si="24"/>
        <v>0</v>
      </c>
      <c r="BA33" s="3">
        <f t="shared" si="24"/>
        <v>0</v>
      </c>
      <c r="BB33" s="3">
        <f t="shared" si="24"/>
        <v>0</v>
      </c>
      <c r="BC33" s="3">
        <f t="shared" si="24"/>
        <v>0</v>
      </c>
      <c r="BD33" s="3">
        <f t="shared" si="24"/>
        <v>0</v>
      </c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>
        <f>ROUND(SUMIF(AA28:AA31,"=72442871",FQ28:FQ31),0)</f>
        <v>0</v>
      </c>
      <c r="BY33" s="3">
        <f>ROUND(SUMIF(AA28:AA31,"=72442871",FR28:FR31),0)</f>
        <v>0</v>
      </c>
      <c r="BZ33" s="3">
        <f>ROUND(SUMIF(AA28:AA31,"=72442871",GL28:GL31),0)</f>
        <v>0</v>
      </c>
      <c r="CA33" s="3">
        <f>ROUND(SUMIF(AA28:AA31,"=72442871",GM28:GM31),0)</f>
        <v>55406</v>
      </c>
      <c r="CB33" s="3">
        <f>ROUND(SUMIF(AA28:AA31,"=72442871",GN28:GN31),0)</f>
        <v>0</v>
      </c>
      <c r="CC33" s="3">
        <f>ROUND(SUMIF(AA28:AA31,"=72442871",GO28:GO31),0)</f>
        <v>0</v>
      </c>
      <c r="CD33" s="3">
        <f>ROUND(SUMIF(AA28:AA31,"=72442871",GP28:GP31),0)</f>
        <v>55406</v>
      </c>
      <c r="CE33" s="3">
        <f>AC33-BX33</f>
        <v>0</v>
      </c>
      <c r="CF33" s="3">
        <f>AC33-BY33</f>
        <v>0</v>
      </c>
      <c r="CG33" s="3">
        <f>BX33-BZ33</f>
        <v>0</v>
      </c>
      <c r="CH33" s="3">
        <f>AC33-BX33-BY33+BZ33</f>
        <v>0</v>
      </c>
      <c r="CI33" s="3">
        <f>BY33-BZ33</f>
        <v>0</v>
      </c>
      <c r="CJ33" s="3">
        <f>ROUND(SUMIF(AA28:AA31,"=72442871",GX28:GX31),0)</f>
        <v>0</v>
      </c>
      <c r="CK33" s="3">
        <f>ROUND(SUMIF(AA28:AA31,"=72442871",GY28:GY31),0)</f>
        <v>0</v>
      </c>
      <c r="CL33" s="3">
        <f>ROUND(SUMIF(AA28:AA31,"=72442871",GZ28:GZ31),0)</f>
        <v>0</v>
      </c>
      <c r="CM33" s="3">
        <f>ROUND(SUMIF(AA28:AA31,"=72442871",HD28:HD31),0)</f>
        <v>0</v>
      </c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4">
        <f t="shared" ref="DG33:DL33" si="25">ROUND(DT33,0)</f>
        <v>527856</v>
      </c>
      <c r="DH33" s="4">
        <f t="shared" si="25"/>
        <v>0</v>
      </c>
      <c r="DI33" s="4">
        <f t="shared" si="25"/>
        <v>0</v>
      </c>
      <c r="DJ33" s="4">
        <f t="shared" si="25"/>
        <v>0</v>
      </c>
      <c r="DK33" s="4">
        <f t="shared" si="25"/>
        <v>527856</v>
      </c>
      <c r="DL33" s="4">
        <f t="shared" si="25"/>
        <v>0</v>
      </c>
      <c r="DM33" s="4">
        <f>DZ33</f>
        <v>2039.5360000000003</v>
      </c>
      <c r="DN33" s="4">
        <f>EA33</f>
        <v>0</v>
      </c>
      <c r="DO33" s="4">
        <f>ROUND(EB33,0)</f>
        <v>0</v>
      </c>
      <c r="DP33" s="4">
        <f>ROUND(EC33,0)</f>
        <v>343106</v>
      </c>
      <c r="DQ33" s="4">
        <f>ROUND(ED33,0)</f>
        <v>211143</v>
      </c>
      <c r="DR33" s="4"/>
      <c r="DS33" s="4"/>
      <c r="DT33" s="4">
        <f>ROUND(SUMIF(AA28:AA31,"=72442872",O28:O31),0)</f>
        <v>527856</v>
      </c>
      <c r="DU33" s="4">
        <f>ROUND(SUMIF(AA28:AA31,"=72442872",P28:P31),0)</f>
        <v>0</v>
      </c>
      <c r="DV33" s="4">
        <f>ROUND(SUMIF(AA28:AA31,"=72442872",Q28:Q31),0)</f>
        <v>0</v>
      </c>
      <c r="DW33" s="4">
        <f>ROUND(SUMIF(AA28:AA31,"=72442872",R28:R31),0)</f>
        <v>0</v>
      </c>
      <c r="DX33" s="4">
        <f>ROUND(SUMIF(AA28:AA31,"=72442872",S28:S31),0)</f>
        <v>527856</v>
      </c>
      <c r="DY33" s="4">
        <f>ROUND(SUMIF(AA28:AA31,"=72442872",T28:T31),0)</f>
        <v>0</v>
      </c>
      <c r="DZ33" s="4">
        <f>SUMIF(AA28:AA31,"=72442872",U28:U31)</f>
        <v>2039.5360000000003</v>
      </c>
      <c r="EA33" s="4">
        <f>SUMIF(AA28:AA31,"=72442872",V28:V31)</f>
        <v>0</v>
      </c>
      <c r="EB33" s="4">
        <f>ROUND(SUMIF(AA28:AA31,"=72442872",W28:W31),0)</f>
        <v>0</v>
      </c>
      <c r="EC33" s="4">
        <f>ROUND(SUMIF(AA28:AA31,"=72442872",X28:X31),0)</f>
        <v>343106</v>
      </c>
      <c r="ED33" s="4">
        <f>ROUND(SUMIF(AA28:AA31,"=72442872",Y28:Y31),0)</f>
        <v>211143</v>
      </c>
      <c r="EE33" s="4"/>
      <c r="EF33" s="4"/>
      <c r="EG33" s="4">
        <f t="shared" ref="EG33:EV33" si="26">ROUND(FP33,0)</f>
        <v>0</v>
      </c>
      <c r="EH33" s="4">
        <f t="shared" si="26"/>
        <v>0</v>
      </c>
      <c r="EI33" s="4">
        <f t="shared" si="26"/>
        <v>0</v>
      </c>
      <c r="EJ33" s="4">
        <f t="shared" si="26"/>
        <v>1082105</v>
      </c>
      <c r="EK33" s="4">
        <f t="shared" si="26"/>
        <v>0</v>
      </c>
      <c r="EL33" s="4">
        <f t="shared" si="26"/>
        <v>0</v>
      </c>
      <c r="EM33" s="4">
        <f t="shared" si="26"/>
        <v>1082105</v>
      </c>
      <c r="EN33" s="4">
        <f t="shared" si="26"/>
        <v>0</v>
      </c>
      <c r="EO33" s="4">
        <f t="shared" si="26"/>
        <v>0</v>
      </c>
      <c r="EP33" s="4">
        <f t="shared" si="26"/>
        <v>0</v>
      </c>
      <c r="EQ33" s="4">
        <f t="shared" si="26"/>
        <v>0</v>
      </c>
      <c r="ER33" s="4">
        <f t="shared" si="26"/>
        <v>0</v>
      </c>
      <c r="ES33" s="4">
        <f t="shared" si="26"/>
        <v>0</v>
      </c>
      <c r="ET33" s="4">
        <f t="shared" si="26"/>
        <v>0</v>
      </c>
      <c r="EU33" s="4">
        <f t="shared" si="26"/>
        <v>0</v>
      </c>
      <c r="EV33" s="4">
        <f t="shared" si="26"/>
        <v>0</v>
      </c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>
        <f>ROUND(SUMIF(AA28:AA31,"=72442872",FQ28:FQ31),0)</f>
        <v>0</v>
      </c>
      <c r="FQ33" s="4">
        <f>ROUND(SUMIF(AA28:AA31,"=72442872",FR28:FR31),0)</f>
        <v>0</v>
      </c>
      <c r="FR33" s="4">
        <f>ROUND(SUMIF(AA28:AA31,"=72442872",GL28:GL31),0)</f>
        <v>0</v>
      </c>
      <c r="FS33" s="4">
        <f>ROUND(SUMIF(AA28:AA31,"=72442872",GM28:GM31),0)</f>
        <v>1082105</v>
      </c>
      <c r="FT33" s="4">
        <f>ROUND(SUMIF(AA28:AA31,"=72442872",GN28:GN31),0)</f>
        <v>0</v>
      </c>
      <c r="FU33" s="4">
        <f>ROUND(SUMIF(AA28:AA31,"=72442872",GO28:GO31),0)</f>
        <v>0</v>
      </c>
      <c r="FV33" s="4">
        <f>ROUND(SUMIF(AA28:AA31,"=72442872",GP28:GP31),0)</f>
        <v>1082105</v>
      </c>
      <c r="FW33" s="4">
        <f>DU33-FP33</f>
        <v>0</v>
      </c>
      <c r="FX33" s="4">
        <f>DU33-FQ33</f>
        <v>0</v>
      </c>
      <c r="FY33" s="4">
        <f>FP33-FR33</f>
        <v>0</v>
      </c>
      <c r="FZ33" s="4">
        <f>DU33-FP33-FQ33+FR33</f>
        <v>0</v>
      </c>
      <c r="GA33" s="4">
        <f>FQ33-FR33</f>
        <v>0</v>
      </c>
      <c r="GB33" s="4">
        <f>ROUND(SUMIF(AA28:AA31,"=72442872",GX28:GX31),0)</f>
        <v>0</v>
      </c>
      <c r="GC33" s="4">
        <f>ROUND(SUMIF(AA28:AA31,"=72442872",GY28:GY31),0)</f>
        <v>0</v>
      </c>
      <c r="GD33" s="4">
        <f>ROUND(SUMIF(AA28:AA31,"=72442872",GZ28:GZ31),0)</f>
        <v>0</v>
      </c>
      <c r="GE33" s="4">
        <f>ROUND(SUMIF(AA28:AA31,"=72442872",HD28:HD31),0)</f>
        <v>0</v>
      </c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>
        <v>0</v>
      </c>
    </row>
    <row r="35" spans="1:206" x14ac:dyDescent="0.2">
      <c r="A35" s="5">
        <v>50</v>
      </c>
      <c r="B35" s="5">
        <v>0</v>
      </c>
      <c r="C35" s="5">
        <v>0</v>
      </c>
      <c r="D35" s="5">
        <v>1</v>
      </c>
      <c r="E35" s="5">
        <v>201</v>
      </c>
      <c r="F35" s="5">
        <f>ROUND(Source!O33,O35)</f>
        <v>27027</v>
      </c>
      <c r="G35" s="5" t="s">
        <v>36</v>
      </c>
      <c r="H35" s="5" t="s">
        <v>37</v>
      </c>
      <c r="I35" s="5"/>
      <c r="J35" s="5"/>
      <c r="K35" s="5">
        <v>201</v>
      </c>
      <c r="L35" s="5">
        <v>1</v>
      </c>
      <c r="M35" s="5">
        <v>3</v>
      </c>
      <c r="N35" s="5" t="s">
        <v>6</v>
      </c>
      <c r="O35" s="5">
        <v>0</v>
      </c>
      <c r="P35" s="5">
        <f>ROUND(Source!DG33,O35)</f>
        <v>527856</v>
      </c>
      <c r="Q35" s="5"/>
      <c r="R35" s="5"/>
      <c r="S35" s="5"/>
      <c r="T35" s="5"/>
      <c r="U35" s="5"/>
      <c r="V35" s="5"/>
      <c r="W35" s="5">
        <v>27027</v>
      </c>
      <c r="X35" s="5">
        <v>1</v>
      </c>
      <c r="Y35" s="5">
        <v>27027</v>
      </c>
      <c r="Z35" s="5">
        <v>527856</v>
      </c>
      <c r="AA35" s="5">
        <v>1</v>
      </c>
      <c r="AB35" s="5">
        <v>527856</v>
      </c>
    </row>
    <row r="36" spans="1:206" x14ac:dyDescent="0.2">
      <c r="A36" s="5">
        <v>50</v>
      </c>
      <c r="B36" s="5">
        <v>0</v>
      </c>
      <c r="C36" s="5">
        <v>0</v>
      </c>
      <c r="D36" s="5">
        <v>1</v>
      </c>
      <c r="E36" s="5">
        <v>202</v>
      </c>
      <c r="F36" s="5">
        <f>ROUND(Source!P33,O36)</f>
        <v>0</v>
      </c>
      <c r="G36" s="5" t="s">
        <v>38</v>
      </c>
      <c r="H36" s="5" t="s">
        <v>39</v>
      </c>
      <c r="I36" s="5"/>
      <c r="J36" s="5"/>
      <c r="K36" s="5">
        <v>202</v>
      </c>
      <c r="L36" s="5">
        <v>2</v>
      </c>
      <c r="M36" s="5">
        <v>3</v>
      </c>
      <c r="N36" s="5" t="s">
        <v>6</v>
      </c>
      <c r="O36" s="5">
        <v>0</v>
      </c>
      <c r="P36" s="5">
        <f>ROUND(Source!DH33,O36)</f>
        <v>0</v>
      </c>
      <c r="Q36" s="5"/>
      <c r="R36" s="5"/>
      <c r="S36" s="5"/>
      <c r="T36" s="5"/>
      <c r="U36" s="5"/>
      <c r="V36" s="5"/>
      <c r="W36" s="5">
        <v>0</v>
      </c>
      <c r="X36" s="5">
        <v>1</v>
      </c>
      <c r="Y36" s="5">
        <v>0</v>
      </c>
      <c r="Z36" s="5">
        <v>0</v>
      </c>
      <c r="AA36" s="5">
        <v>1</v>
      </c>
      <c r="AB36" s="5">
        <v>0</v>
      </c>
    </row>
    <row r="37" spans="1:206" x14ac:dyDescent="0.2">
      <c r="A37" s="5">
        <v>50</v>
      </c>
      <c r="B37" s="5">
        <v>0</v>
      </c>
      <c r="C37" s="5">
        <v>0</v>
      </c>
      <c r="D37" s="5">
        <v>1</v>
      </c>
      <c r="E37" s="5">
        <v>222</v>
      </c>
      <c r="F37" s="5">
        <f>ROUND(Source!AO33,O37)</f>
        <v>0</v>
      </c>
      <c r="G37" s="5" t="s">
        <v>40</v>
      </c>
      <c r="H37" s="5" t="s">
        <v>41</v>
      </c>
      <c r="I37" s="5"/>
      <c r="J37" s="5"/>
      <c r="K37" s="5">
        <v>222</v>
      </c>
      <c r="L37" s="5">
        <v>3</v>
      </c>
      <c r="M37" s="5">
        <v>3</v>
      </c>
      <c r="N37" s="5" t="s">
        <v>6</v>
      </c>
      <c r="O37" s="5">
        <v>0</v>
      </c>
      <c r="P37" s="5">
        <f>ROUND(Source!EG33,O37)</f>
        <v>0</v>
      </c>
      <c r="Q37" s="5"/>
      <c r="R37" s="5"/>
      <c r="S37" s="5"/>
      <c r="T37" s="5"/>
      <c r="U37" s="5"/>
      <c r="V37" s="5"/>
      <c r="W37" s="5">
        <v>0</v>
      </c>
      <c r="X37" s="5">
        <v>1</v>
      </c>
      <c r="Y37" s="5">
        <v>0</v>
      </c>
      <c r="Z37" s="5">
        <v>0</v>
      </c>
      <c r="AA37" s="5">
        <v>1</v>
      </c>
      <c r="AB37" s="5">
        <v>0</v>
      </c>
    </row>
    <row r="38" spans="1:206" x14ac:dyDescent="0.2">
      <c r="A38" s="5">
        <v>50</v>
      </c>
      <c r="B38" s="5">
        <v>0</v>
      </c>
      <c r="C38" s="5">
        <v>0</v>
      </c>
      <c r="D38" s="5">
        <v>1</v>
      </c>
      <c r="E38" s="5">
        <v>225</v>
      </c>
      <c r="F38" s="5">
        <f>ROUND(Source!AV33,O38)</f>
        <v>0</v>
      </c>
      <c r="G38" s="5" t="s">
        <v>42</v>
      </c>
      <c r="H38" s="5" t="s">
        <v>43</v>
      </c>
      <c r="I38" s="5"/>
      <c r="J38" s="5"/>
      <c r="K38" s="5">
        <v>225</v>
      </c>
      <c r="L38" s="5">
        <v>4</v>
      </c>
      <c r="M38" s="5">
        <v>3</v>
      </c>
      <c r="N38" s="5" t="s">
        <v>6</v>
      </c>
      <c r="O38" s="5">
        <v>0</v>
      </c>
      <c r="P38" s="5">
        <f>ROUND(Source!EN33,O38)</f>
        <v>0</v>
      </c>
      <c r="Q38" s="5"/>
      <c r="R38" s="5"/>
      <c r="S38" s="5"/>
      <c r="T38" s="5"/>
      <c r="U38" s="5"/>
      <c r="V38" s="5"/>
      <c r="W38" s="5">
        <v>0</v>
      </c>
      <c r="X38" s="5">
        <v>1</v>
      </c>
      <c r="Y38" s="5">
        <v>0</v>
      </c>
      <c r="Z38" s="5">
        <v>0</v>
      </c>
      <c r="AA38" s="5">
        <v>1</v>
      </c>
      <c r="AB38" s="5">
        <v>0</v>
      </c>
    </row>
    <row r="39" spans="1:206" x14ac:dyDescent="0.2">
      <c r="A39" s="5">
        <v>50</v>
      </c>
      <c r="B39" s="5">
        <v>0</v>
      </c>
      <c r="C39" s="5">
        <v>0</v>
      </c>
      <c r="D39" s="5">
        <v>1</v>
      </c>
      <c r="E39" s="5">
        <v>226</v>
      </c>
      <c r="F39" s="5">
        <f>ROUND(Source!AW33,O39)</f>
        <v>0</v>
      </c>
      <c r="G39" s="5" t="s">
        <v>44</v>
      </c>
      <c r="H39" s="5" t="s">
        <v>45</v>
      </c>
      <c r="I39" s="5"/>
      <c r="J39" s="5"/>
      <c r="K39" s="5">
        <v>226</v>
      </c>
      <c r="L39" s="5">
        <v>5</v>
      </c>
      <c r="M39" s="5">
        <v>3</v>
      </c>
      <c r="N39" s="5" t="s">
        <v>6</v>
      </c>
      <c r="O39" s="5">
        <v>0</v>
      </c>
      <c r="P39" s="5">
        <f>ROUND(Source!EO33,O39)</f>
        <v>0</v>
      </c>
      <c r="Q39" s="5"/>
      <c r="R39" s="5"/>
      <c r="S39" s="5"/>
      <c r="T39" s="5"/>
      <c r="U39" s="5"/>
      <c r="V39" s="5"/>
      <c r="W39" s="5">
        <v>0</v>
      </c>
      <c r="X39" s="5">
        <v>1</v>
      </c>
      <c r="Y39" s="5">
        <v>0</v>
      </c>
      <c r="Z39" s="5">
        <v>0</v>
      </c>
      <c r="AA39" s="5">
        <v>1</v>
      </c>
      <c r="AB39" s="5">
        <v>0</v>
      </c>
    </row>
    <row r="40" spans="1:206" x14ac:dyDescent="0.2">
      <c r="A40" s="5">
        <v>50</v>
      </c>
      <c r="B40" s="5">
        <v>0</v>
      </c>
      <c r="C40" s="5">
        <v>0</v>
      </c>
      <c r="D40" s="5">
        <v>1</v>
      </c>
      <c r="E40" s="5">
        <v>227</v>
      </c>
      <c r="F40" s="5">
        <f>ROUND(Source!AX33,O40)</f>
        <v>0</v>
      </c>
      <c r="G40" s="5" t="s">
        <v>46</v>
      </c>
      <c r="H40" s="5" t="s">
        <v>47</v>
      </c>
      <c r="I40" s="5"/>
      <c r="J40" s="5"/>
      <c r="K40" s="5">
        <v>227</v>
      </c>
      <c r="L40" s="5">
        <v>6</v>
      </c>
      <c r="M40" s="5">
        <v>3</v>
      </c>
      <c r="N40" s="5" t="s">
        <v>6</v>
      </c>
      <c r="O40" s="5">
        <v>0</v>
      </c>
      <c r="P40" s="5">
        <f>ROUND(Source!EP33,O40)</f>
        <v>0</v>
      </c>
      <c r="Q40" s="5"/>
      <c r="R40" s="5"/>
      <c r="S40" s="5"/>
      <c r="T40" s="5"/>
      <c r="U40" s="5"/>
      <c r="V40" s="5"/>
      <c r="W40" s="5">
        <v>0</v>
      </c>
      <c r="X40" s="5">
        <v>1</v>
      </c>
      <c r="Y40" s="5">
        <v>0</v>
      </c>
      <c r="Z40" s="5">
        <v>0</v>
      </c>
      <c r="AA40" s="5">
        <v>1</v>
      </c>
      <c r="AB40" s="5">
        <v>0</v>
      </c>
    </row>
    <row r="41" spans="1:206" x14ac:dyDescent="0.2">
      <c r="A41" s="5">
        <v>50</v>
      </c>
      <c r="B41" s="5">
        <v>0</v>
      </c>
      <c r="C41" s="5">
        <v>0</v>
      </c>
      <c r="D41" s="5">
        <v>1</v>
      </c>
      <c r="E41" s="5">
        <v>228</v>
      </c>
      <c r="F41" s="5">
        <f>ROUND(Source!AY33,O41)</f>
        <v>0</v>
      </c>
      <c r="G41" s="5" t="s">
        <v>48</v>
      </c>
      <c r="H41" s="5" t="s">
        <v>49</v>
      </c>
      <c r="I41" s="5"/>
      <c r="J41" s="5"/>
      <c r="K41" s="5">
        <v>228</v>
      </c>
      <c r="L41" s="5">
        <v>7</v>
      </c>
      <c r="M41" s="5">
        <v>3</v>
      </c>
      <c r="N41" s="5" t="s">
        <v>6</v>
      </c>
      <c r="O41" s="5">
        <v>0</v>
      </c>
      <c r="P41" s="5">
        <f>ROUND(Source!EQ33,O41)</f>
        <v>0</v>
      </c>
      <c r="Q41" s="5"/>
      <c r="R41" s="5"/>
      <c r="S41" s="5"/>
      <c r="T41" s="5"/>
      <c r="U41" s="5"/>
      <c r="V41" s="5"/>
      <c r="W41" s="5">
        <v>0</v>
      </c>
      <c r="X41" s="5">
        <v>1</v>
      </c>
      <c r="Y41" s="5">
        <v>0</v>
      </c>
      <c r="Z41" s="5">
        <v>0</v>
      </c>
      <c r="AA41" s="5">
        <v>1</v>
      </c>
      <c r="AB41" s="5">
        <v>0</v>
      </c>
    </row>
    <row r="42" spans="1:206" x14ac:dyDescent="0.2">
      <c r="A42" s="5">
        <v>50</v>
      </c>
      <c r="B42" s="5">
        <v>0</v>
      </c>
      <c r="C42" s="5">
        <v>0</v>
      </c>
      <c r="D42" s="5">
        <v>1</v>
      </c>
      <c r="E42" s="5">
        <v>216</v>
      </c>
      <c r="F42" s="5">
        <f>ROUND(Source!AP33,O42)</f>
        <v>0</v>
      </c>
      <c r="G42" s="5" t="s">
        <v>50</v>
      </c>
      <c r="H42" s="5" t="s">
        <v>51</v>
      </c>
      <c r="I42" s="5"/>
      <c r="J42" s="5"/>
      <c r="K42" s="5">
        <v>216</v>
      </c>
      <c r="L42" s="5">
        <v>8</v>
      </c>
      <c r="M42" s="5">
        <v>3</v>
      </c>
      <c r="N42" s="5" t="s">
        <v>6</v>
      </c>
      <c r="O42" s="5">
        <v>0</v>
      </c>
      <c r="P42" s="5">
        <f>ROUND(Source!EH33,O42)</f>
        <v>0</v>
      </c>
      <c r="Q42" s="5"/>
      <c r="R42" s="5"/>
      <c r="S42" s="5"/>
      <c r="T42" s="5"/>
      <c r="U42" s="5"/>
      <c r="V42" s="5"/>
      <c r="W42" s="5">
        <v>0</v>
      </c>
      <c r="X42" s="5">
        <v>1</v>
      </c>
      <c r="Y42" s="5">
        <v>0</v>
      </c>
      <c r="Z42" s="5">
        <v>0</v>
      </c>
      <c r="AA42" s="5">
        <v>1</v>
      </c>
      <c r="AB42" s="5">
        <v>0</v>
      </c>
    </row>
    <row r="43" spans="1:206" x14ac:dyDescent="0.2">
      <c r="A43" s="5">
        <v>50</v>
      </c>
      <c r="B43" s="5">
        <v>0</v>
      </c>
      <c r="C43" s="5">
        <v>0</v>
      </c>
      <c r="D43" s="5">
        <v>1</v>
      </c>
      <c r="E43" s="5">
        <v>223</v>
      </c>
      <c r="F43" s="5">
        <f>ROUND(Source!AQ33,O43)</f>
        <v>0</v>
      </c>
      <c r="G43" s="5" t="s">
        <v>52</v>
      </c>
      <c r="H43" s="5" t="s">
        <v>53</v>
      </c>
      <c r="I43" s="5"/>
      <c r="J43" s="5"/>
      <c r="K43" s="5">
        <v>223</v>
      </c>
      <c r="L43" s="5">
        <v>9</v>
      </c>
      <c r="M43" s="5">
        <v>3</v>
      </c>
      <c r="N43" s="5" t="s">
        <v>6</v>
      </c>
      <c r="O43" s="5">
        <v>0</v>
      </c>
      <c r="P43" s="5">
        <f>ROUND(Source!EI33,O43)</f>
        <v>0</v>
      </c>
      <c r="Q43" s="5"/>
      <c r="R43" s="5"/>
      <c r="S43" s="5"/>
      <c r="T43" s="5"/>
      <c r="U43" s="5"/>
      <c r="V43" s="5"/>
      <c r="W43" s="5">
        <v>0</v>
      </c>
      <c r="X43" s="5">
        <v>1</v>
      </c>
      <c r="Y43" s="5">
        <v>0</v>
      </c>
      <c r="Z43" s="5">
        <v>0</v>
      </c>
      <c r="AA43" s="5">
        <v>1</v>
      </c>
      <c r="AB43" s="5">
        <v>0</v>
      </c>
    </row>
    <row r="44" spans="1:206" x14ac:dyDescent="0.2">
      <c r="A44" s="5">
        <v>50</v>
      </c>
      <c r="B44" s="5">
        <v>0</v>
      </c>
      <c r="C44" s="5">
        <v>0</v>
      </c>
      <c r="D44" s="5">
        <v>1</v>
      </c>
      <c r="E44" s="5">
        <v>229</v>
      </c>
      <c r="F44" s="5">
        <f>ROUND(Source!AZ33,O44)</f>
        <v>0</v>
      </c>
      <c r="G44" s="5" t="s">
        <v>54</v>
      </c>
      <c r="H44" s="5" t="s">
        <v>55</v>
      </c>
      <c r="I44" s="5"/>
      <c r="J44" s="5"/>
      <c r="K44" s="5">
        <v>229</v>
      </c>
      <c r="L44" s="5">
        <v>10</v>
      </c>
      <c r="M44" s="5">
        <v>3</v>
      </c>
      <c r="N44" s="5" t="s">
        <v>6</v>
      </c>
      <c r="O44" s="5">
        <v>0</v>
      </c>
      <c r="P44" s="5">
        <f>ROUND(Source!ER33,O44)</f>
        <v>0</v>
      </c>
      <c r="Q44" s="5"/>
      <c r="R44" s="5"/>
      <c r="S44" s="5"/>
      <c r="T44" s="5"/>
      <c r="U44" s="5"/>
      <c r="V44" s="5"/>
      <c r="W44" s="5">
        <v>0</v>
      </c>
      <c r="X44" s="5">
        <v>1</v>
      </c>
      <c r="Y44" s="5">
        <v>0</v>
      </c>
      <c r="Z44" s="5">
        <v>0</v>
      </c>
      <c r="AA44" s="5">
        <v>1</v>
      </c>
      <c r="AB44" s="5">
        <v>0</v>
      </c>
    </row>
    <row r="45" spans="1:206" x14ac:dyDescent="0.2">
      <c r="A45" s="5">
        <v>50</v>
      </c>
      <c r="B45" s="5">
        <v>0</v>
      </c>
      <c r="C45" s="5">
        <v>0</v>
      </c>
      <c r="D45" s="5">
        <v>1</v>
      </c>
      <c r="E45" s="5">
        <v>203</v>
      </c>
      <c r="F45" s="5">
        <f>ROUND(Source!Q33,O45)</f>
        <v>0</v>
      </c>
      <c r="G45" s="5" t="s">
        <v>56</v>
      </c>
      <c r="H45" s="5" t="s">
        <v>57</v>
      </c>
      <c r="I45" s="5"/>
      <c r="J45" s="5"/>
      <c r="K45" s="5">
        <v>203</v>
      </c>
      <c r="L45" s="5">
        <v>11</v>
      </c>
      <c r="M45" s="5">
        <v>3</v>
      </c>
      <c r="N45" s="5" t="s">
        <v>6</v>
      </c>
      <c r="O45" s="5">
        <v>0</v>
      </c>
      <c r="P45" s="5">
        <f>ROUND(Source!DI33,O45)</f>
        <v>0</v>
      </c>
      <c r="Q45" s="5"/>
      <c r="R45" s="5"/>
      <c r="S45" s="5"/>
      <c r="T45" s="5"/>
      <c r="U45" s="5"/>
      <c r="V45" s="5"/>
      <c r="W45" s="5">
        <v>0</v>
      </c>
      <c r="X45" s="5">
        <v>1</v>
      </c>
      <c r="Y45" s="5">
        <v>0</v>
      </c>
      <c r="Z45" s="5">
        <v>0</v>
      </c>
      <c r="AA45" s="5">
        <v>1</v>
      </c>
      <c r="AB45" s="5">
        <v>0</v>
      </c>
    </row>
    <row r="46" spans="1:206" x14ac:dyDescent="0.2">
      <c r="A46" s="5">
        <v>50</v>
      </c>
      <c r="B46" s="5">
        <v>0</v>
      </c>
      <c r="C46" s="5">
        <v>0</v>
      </c>
      <c r="D46" s="5">
        <v>1</v>
      </c>
      <c r="E46" s="5">
        <v>231</v>
      </c>
      <c r="F46" s="5">
        <f>ROUND(Source!BB33,O46)</f>
        <v>0</v>
      </c>
      <c r="G46" s="5" t="s">
        <v>58</v>
      </c>
      <c r="H46" s="5" t="s">
        <v>59</v>
      </c>
      <c r="I46" s="5"/>
      <c r="J46" s="5"/>
      <c r="K46" s="5">
        <v>231</v>
      </c>
      <c r="L46" s="5">
        <v>12</v>
      </c>
      <c r="M46" s="5">
        <v>3</v>
      </c>
      <c r="N46" s="5" t="s">
        <v>6</v>
      </c>
      <c r="O46" s="5">
        <v>0</v>
      </c>
      <c r="P46" s="5">
        <f>ROUND(Source!ET33,O46)</f>
        <v>0</v>
      </c>
      <c r="Q46" s="5"/>
      <c r="R46" s="5"/>
      <c r="S46" s="5"/>
      <c r="T46" s="5"/>
      <c r="U46" s="5"/>
      <c r="V46" s="5"/>
      <c r="W46" s="5">
        <v>0</v>
      </c>
      <c r="X46" s="5">
        <v>1</v>
      </c>
      <c r="Y46" s="5">
        <v>0</v>
      </c>
      <c r="Z46" s="5">
        <v>0</v>
      </c>
      <c r="AA46" s="5">
        <v>1</v>
      </c>
      <c r="AB46" s="5">
        <v>0</v>
      </c>
    </row>
    <row r="47" spans="1:206" x14ac:dyDescent="0.2">
      <c r="A47" s="5">
        <v>50</v>
      </c>
      <c r="B47" s="5">
        <v>0</v>
      </c>
      <c r="C47" s="5">
        <v>0</v>
      </c>
      <c r="D47" s="5">
        <v>1</v>
      </c>
      <c r="E47" s="5">
        <v>204</v>
      </c>
      <c r="F47" s="5">
        <f>ROUND(Source!R33,O47)</f>
        <v>0</v>
      </c>
      <c r="G47" s="5" t="s">
        <v>60</v>
      </c>
      <c r="H47" s="5" t="s">
        <v>61</v>
      </c>
      <c r="I47" s="5"/>
      <c r="J47" s="5"/>
      <c r="K47" s="5">
        <v>204</v>
      </c>
      <c r="L47" s="5">
        <v>13</v>
      </c>
      <c r="M47" s="5">
        <v>3</v>
      </c>
      <c r="N47" s="5" t="s">
        <v>6</v>
      </c>
      <c r="O47" s="5">
        <v>0</v>
      </c>
      <c r="P47" s="5">
        <f>ROUND(Source!DJ33,O47)</f>
        <v>0</v>
      </c>
      <c r="Q47" s="5"/>
      <c r="R47" s="5"/>
      <c r="S47" s="5"/>
      <c r="T47" s="5"/>
      <c r="U47" s="5"/>
      <c r="V47" s="5"/>
      <c r="W47" s="5">
        <v>0</v>
      </c>
      <c r="X47" s="5">
        <v>1</v>
      </c>
      <c r="Y47" s="5">
        <v>0</v>
      </c>
      <c r="Z47" s="5">
        <v>0</v>
      </c>
      <c r="AA47" s="5">
        <v>1</v>
      </c>
      <c r="AB47" s="5">
        <v>0</v>
      </c>
    </row>
    <row r="48" spans="1:206" x14ac:dyDescent="0.2">
      <c r="A48" s="5">
        <v>50</v>
      </c>
      <c r="B48" s="5">
        <v>0</v>
      </c>
      <c r="C48" s="5">
        <v>0</v>
      </c>
      <c r="D48" s="5">
        <v>1</v>
      </c>
      <c r="E48" s="5">
        <v>205</v>
      </c>
      <c r="F48" s="5">
        <f>ROUND(Source!S33,O48)</f>
        <v>27027</v>
      </c>
      <c r="G48" s="5" t="s">
        <v>62</v>
      </c>
      <c r="H48" s="5" t="s">
        <v>63</v>
      </c>
      <c r="I48" s="5"/>
      <c r="J48" s="5"/>
      <c r="K48" s="5">
        <v>205</v>
      </c>
      <c r="L48" s="5">
        <v>14</v>
      </c>
      <c r="M48" s="5">
        <v>3</v>
      </c>
      <c r="N48" s="5" t="s">
        <v>6</v>
      </c>
      <c r="O48" s="5">
        <v>0</v>
      </c>
      <c r="P48" s="5">
        <f>ROUND(Source!DK33,O48)</f>
        <v>527856</v>
      </c>
      <c r="Q48" s="5"/>
      <c r="R48" s="5"/>
      <c r="S48" s="5"/>
      <c r="T48" s="5"/>
      <c r="U48" s="5"/>
      <c r="V48" s="5"/>
      <c r="W48" s="5">
        <v>27027</v>
      </c>
      <c r="X48" s="5">
        <v>1</v>
      </c>
      <c r="Y48" s="5">
        <v>27027</v>
      </c>
      <c r="Z48" s="5">
        <v>527856</v>
      </c>
      <c r="AA48" s="5">
        <v>1</v>
      </c>
      <c r="AB48" s="5">
        <v>527856</v>
      </c>
    </row>
    <row r="49" spans="1:88" x14ac:dyDescent="0.2">
      <c r="A49" s="5">
        <v>50</v>
      </c>
      <c r="B49" s="5">
        <v>0</v>
      </c>
      <c r="C49" s="5">
        <v>0</v>
      </c>
      <c r="D49" s="5">
        <v>1</v>
      </c>
      <c r="E49" s="5">
        <v>232</v>
      </c>
      <c r="F49" s="5">
        <f>ROUND(Source!BC33,O49)</f>
        <v>0</v>
      </c>
      <c r="G49" s="5" t="s">
        <v>64</v>
      </c>
      <c r="H49" s="5" t="s">
        <v>65</v>
      </c>
      <c r="I49" s="5"/>
      <c r="J49" s="5"/>
      <c r="K49" s="5">
        <v>232</v>
      </c>
      <c r="L49" s="5">
        <v>15</v>
      </c>
      <c r="M49" s="5">
        <v>3</v>
      </c>
      <c r="N49" s="5" t="s">
        <v>6</v>
      </c>
      <c r="O49" s="5">
        <v>0</v>
      </c>
      <c r="P49" s="5">
        <f>ROUND(Source!EU33,O49)</f>
        <v>0</v>
      </c>
      <c r="Q49" s="5"/>
      <c r="R49" s="5"/>
      <c r="S49" s="5"/>
      <c r="T49" s="5"/>
      <c r="U49" s="5"/>
      <c r="V49" s="5"/>
      <c r="W49" s="5">
        <v>0</v>
      </c>
      <c r="X49" s="5">
        <v>1</v>
      </c>
      <c r="Y49" s="5">
        <v>0</v>
      </c>
      <c r="Z49" s="5">
        <v>0</v>
      </c>
      <c r="AA49" s="5">
        <v>1</v>
      </c>
      <c r="AB49" s="5">
        <v>0</v>
      </c>
    </row>
    <row r="50" spans="1:88" x14ac:dyDescent="0.2">
      <c r="A50" s="5">
        <v>50</v>
      </c>
      <c r="B50" s="5">
        <v>0</v>
      </c>
      <c r="C50" s="5">
        <v>0</v>
      </c>
      <c r="D50" s="5">
        <v>1</v>
      </c>
      <c r="E50" s="5">
        <v>214</v>
      </c>
      <c r="F50" s="5">
        <f>ROUND(Source!AS33,O50)</f>
        <v>0</v>
      </c>
      <c r="G50" s="5" t="s">
        <v>66</v>
      </c>
      <c r="H50" s="5" t="s">
        <v>67</v>
      </c>
      <c r="I50" s="5"/>
      <c r="J50" s="5"/>
      <c r="K50" s="5">
        <v>214</v>
      </c>
      <c r="L50" s="5">
        <v>16</v>
      </c>
      <c r="M50" s="5">
        <v>3</v>
      </c>
      <c r="N50" s="5" t="s">
        <v>6</v>
      </c>
      <c r="O50" s="5">
        <v>0</v>
      </c>
      <c r="P50" s="5">
        <f>ROUND(Source!EK33,O50)</f>
        <v>0</v>
      </c>
      <c r="Q50" s="5"/>
      <c r="R50" s="5"/>
      <c r="S50" s="5"/>
      <c r="T50" s="5"/>
      <c r="U50" s="5"/>
      <c r="V50" s="5"/>
      <c r="W50" s="5">
        <v>0</v>
      </c>
      <c r="X50" s="5">
        <v>1</v>
      </c>
      <c r="Y50" s="5">
        <v>0</v>
      </c>
      <c r="Z50" s="5">
        <v>0</v>
      </c>
      <c r="AA50" s="5">
        <v>1</v>
      </c>
      <c r="AB50" s="5">
        <v>0</v>
      </c>
    </row>
    <row r="51" spans="1:88" x14ac:dyDescent="0.2">
      <c r="A51" s="5">
        <v>50</v>
      </c>
      <c r="B51" s="5">
        <v>0</v>
      </c>
      <c r="C51" s="5">
        <v>0</v>
      </c>
      <c r="D51" s="5">
        <v>1</v>
      </c>
      <c r="E51" s="5">
        <v>215</v>
      </c>
      <c r="F51" s="5">
        <f>ROUND(Source!AT33,O51)</f>
        <v>0</v>
      </c>
      <c r="G51" s="5" t="s">
        <v>68</v>
      </c>
      <c r="H51" s="5" t="s">
        <v>69</v>
      </c>
      <c r="I51" s="5"/>
      <c r="J51" s="5"/>
      <c r="K51" s="5">
        <v>215</v>
      </c>
      <c r="L51" s="5">
        <v>17</v>
      </c>
      <c r="M51" s="5">
        <v>3</v>
      </c>
      <c r="N51" s="5" t="s">
        <v>6</v>
      </c>
      <c r="O51" s="5">
        <v>0</v>
      </c>
      <c r="P51" s="5">
        <f>ROUND(Source!EL33,O51)</f>
        <v>0</v>
      </c>
      <c r="Q51" s="5"/>
      <c r="R51" s="5"/>
      <c r="S51" s="5"/>
      <c r="T51" s="5"/>
      <c r="U51" s="5"/>
      <c r="V51" s="5"/>
      <c r="W51" s="5">
        <v>0</v>
      </c>
      <c r="X51" s="5">
        <v>1</v>
      </c>
      <c r="Y51" s="5">
        <v>0</v>
      </c>
      <c r="Z51" s="5">
        <v>0</v>
      </c>
      <c r="AA51" s="5">
        <v>1</v>
      </c>
      <c r="AB51" s="5">
        <v>0</v>
      </c>
    </row>
    <row r="52" spans="1:88" x14ac:dyDescent="0.2">
      <c r="A52" s="5">
        <v>50</v>
      </c>
      <c r="B52" s="5">
        <v>0</v>
      </c>
      <c r="C52" s="5">
        <v>0</v>
      </c>
      <c r="D52" s="5">
        <v>1</v>
      </c>
      <c r="E52" s="5">
        <v>217</v>
      </c>
      <c r="F52" s="5">
        <f>ROUND(Source!AU33,O52)</f>
        <v>55406</v>
      </c>
      <c r="G52" s="5" t="s">
        <v>70</v>
      </c>
      <c r="H52" s="5" t="s">
        <v>71</v>
      </c>
      <c r="I52" s="5"/>
      <c r="J52" s="5"/>
      <c r="K52" s="5">
        <v>217</v>
      </c>
      <c r="L52" s="5">
        <v>18</v>
      </c>
      <c r="M52" s="5">
        <v>3</v>
      </c>
      <c r="N52" s="5" t="s">
        <v>6</v>
      </c>
      <c r="O52" s="5">
        <v>0</v>
      </c>
      <c r="P52" s="5">
        <f>ROUND(Source!EM33,O52)</f>
        <v>1082105</v>
      </c>
      <c r="Q52" s="5"/>
      <c r="R52" s="5"/>
      <c r="S52" s="5"/>
      <c r="T52" s="5"/>
      <c r="U52" s="5"/>
      <c r="V52" s="5"/>
      <c r="W52" s="5">
        <v>55406</v>
      </c>
      <c r="X52" s="5">
        <v>1</v>
      </c>
      <c r="Y52" s="5">
        <v>55406</v>
      </c>
      <c r="Z52" s="5">
        <v>1082105</v>
      </c>
      <c r="AA52" s="5">
        <v>1</v>
      </c>
      <c r="AB52" s="5">
        <v>1082105</v>
      </c>
    </row>
    <row r="53" spans="1:88" x14ac:dyDescent="0.2">
      <c r="A53" s="5">
        <v>50</v>
      </c>
      <c r="B53" s="5">
        <v>0</v>
      </c>
      <c r="C53" s="5">
        <v>0</v>
      </c>
      <c r="D53" s="5">
        <v>1</v>
      </c>
      <c r="E53" s="5">
        <v>230</v>
      </c>
      <c r="F53" s="5">
        <f>ROUND(Source!BA33,O53)</f>
        <v>0</v>
      </c>
      <c r="G53" s="5" t="s">
        <v>72</v>
      </c>
      <c r="H53" s="5" t="s">
        <v>73</v>
      </c>
      <c r="I53" s="5"/>
      <c r="J53" s="5"/>
      <c r="K53" s="5">
        <v>230</v>
      </c>
      <c r="L53" s="5">
        <v>19</v>
      </c>
      <c r="M53" s="5">
        <v>3</v>
      </c>
      <c r="N53" s="5" t="s">
        <v>6</v>
      </c>
      <c r="O53" s="5">
        <v>0</v>
      </c>
      <c r="P53" s="5">
        <f>ROUND(Source!ES33,O53)</f>
        <v>0</v>
      </c>
      <c r="Q53" s="5"/>
      <c r="R53" s="5"/>
      <c r="S53" s="5"/>
      <c r="T53" s="5"/>
      <c r="U53" s="5"/>
      <c r="V53" s="5"/>
      <c r="W53" s="5">
        <v>0</v>
      </c>
      <c r="X53" s="5">
        <v>1</v>
      </c>
      <c r="Y53" s="5">
        <v>0</v>
      </c>
      <c r="Z53" s="5">
        <v>0</v>
      </c>
      <c r="AA53" s="5">
        <v>1</v>
      </c>
      <c r="AB53" s="5">
        <v>0</v>
      </c>
    </row>
    <row r="54" spans="1:88" x14ac:dyDescent="0.2">
      <c r="A54" s="5">
        <v>50</v>
      </c>
      <c r="B54" s="5">
        <v>0</v>
      </c>
      <c r="C54" s="5">
        <v>0</v>
      </c>
      <c r="D54" s="5">
        <v>1</v>
      </c>
      <c r="E54" s="5">
        <v>206</v>
      </c>
      <c r="F54" s="5">
        <f>ROUND(Source!T33,O54)</f>
        <v>0</v>
      </c>
      <c r="G54" s="5" t="s">
        <v>74</v>
      </c>
      <c r="H54" s="5" t="s">
        <v>75</v>
      </c>
      <c r="I54" s="5"/>
      <c r="J54" s="5"/>
      <c r="K54" s="5">
        <v>206</v>
      </c>
      <c r="L54" s="5">
        <v>20</v>
      </c>
      <c r="M54" s="5">
        <v>3</v>
      </c>
      <c r="N54" s="5" t="s">
        <v>6</v>
      </c>
      <c r="O54" s="5">
        <v>0</v>
      </c>
      <c r="P54" s="5">
        <f>ROUND(Source!DL33,O54)</f>
        <v>0</v>
      </c>
      <c r="Q54" s="5"/>
      <c r="R54" s="5"/>
      <c r="S54" s="5"/>
      <c r="T54" s="5"/>
      <c r="U54" s="5"/>
      <c r="V54" s="5"/>
      <c r="W54" s="5">
        <v>0</v>
      </c>
      <c r="X54" s="5">
        <v>1</v>
      </c>
      <c r="Y54" s="5">
        <v>0</v>
      </c>
      <c r="Z54" s="5">
        <v>0</v>
      </c>
      <c r="AA54" s="5">
        <v>1</v>
      </c>
      <c r="AB54" s="5">
        <v>0</v>
      </c>
    </row>
    <row r="55" spans="1:88" x14ac:dyDescent="0.2">
      <c r="A55" s="5">
        <v>50</v>
      </c>
      <c r="B55" s="5">
        <v>0</v>
      </c>
      <c r="C55" s="5">
        <v>0</v>
      </c>
      <c r="D55" s="5">
        <v>1</v>
      </c>
      <c r="E55" s="5">
        <v>207</v>
      </c>
      <c r="F55" s="5">
        <f>Source!U33</f>
        <v>2039.5360000000003</v>
      </c>
      <c r="G55" s="5" t="s">
        <v>76</v>
      </c>
      <c r="H55" s="5" t="s">
        <v>77</v>
      </c>
      <c r="I55" s="5"/>
      <c r="J55" s="5"/>
      <c r="K55" s="5">
        <v>207</v>
      </c>
      <c r="L55" s="5">
        <v>21</v>
      </c>
      <c r="M55" s="5">
        <v>3</v>
      </c>
      <c r="N55" s="5" t="s">
        <v>6</v>
      </c>
      <c r="O55" s="5">
        <v>-1</v>
      </c>
      <c r="P55" s="5">
        <f>Source!DM33</f>
        <v>2039.5360000000003</v>
      </c>
      <c r="Q55" s="5"/>
      <c r="R55" s="5"/>
      <c r="S55" s="5"/>
      <c r="T55" s="5"/>
      <c r="U55" s="5"/>
      <c r="V55" s="5"/>
      <c r="W55" s="5">
        <v>2039.5360000000001</v>
      </c>
      <c r="X55" s="5">
        <v>1</v>
      </c>
      <c r="Y55" s="5">
        <v>2039.5360000000001</v>
      </c>
      <c r="Z55" s="5">
        <v>2039.5360000000001</v>
      </c>
      <c r="AA55" s="5">
        <v>1</v>
      </c>
      <c r="AB55" s="5">
        <v>2039.5360000000001</v>
      </c>
    </row>
    <row r="56" spans="1:88" x14ac:dyDescent="0.2">
      <c r="A56" s="5">
        <v>50</v>
      </c>
      <c r="B56" s="5">
        <v>0</v>
      </c>
      <c r="C56" s="5">
        <v>0</v>
      </c>
      <c r="D56" s="5">
        <v>1</v>
      </c>
      <c r="E56" s="5">
        <v>208</v>
      </c>
      <c r="F56" s="5">
        <f>Source!V33</f>
        <v>0</v>
      </c>
      <c r="G56" s="5" t="s">
        <v>78</v>
      </c>
      <c r="H56" s="5" t="s">
        <v>79</v>
      </c>
      <c r="I56" s="5"/>
      <c r="J56" s="5"/>
      <c r="K56" s="5">
        <v>208</v>
      </c>
      <c r="L56" s="5">
        <v>22</v>
      </c>
      <c r="M56" s="5">
        <v>3</v>
      </c>
      <c r="N56" s="5" t="s">
        <v>6</v>
      </c>
      <c r="O56" s="5">
        <v>-1</v>
      </c>
      <c r="P56" s="5">
        <f>Source!DN33</f>
        <v>0</v>
      </c>
      <c r="Q56" s="5"/>
      <c r="R56" s="5"/>
      <c r="S56" s="5"/>
      <c r="T56" s="5"/>
      <c r="U56" s="5"/>
      <c r="V56" s="5"/>
      <c r="W56" s="5">
        <v>0</v>
      </c>
      <c r="X56" s="5">
        <v>1</v>
      </c>
      <c r="Y56" s="5">
        <v>0</v>
      </c>
      <c r="Z56" s="5">
        <v>0</v>
      </c>
      <c r="AA56" s="5">
        <v>1</v>
      </c>
      <c r="AB56" s="5">
        <v>0</v>
      </c>
    </row>
    <row r="57" spans="1:88" x14ac:dyDescent="0.2">
      <c r="A57" s="5">
        <v>50</v>
      </c>
      <c r="B57" s="5">
        <v>0</v>
      </c>
      <c r="C57" s="5">
        <v>0</v>
      </c>
      <c r="D57" s="5">
        <v>1</v>
      </c>
      <c r="E57" s="5">
        <v>209</v>
      </c>
      <c r="F57" s="5">
        <f>ROUND(Source!W33,O57)</f>
        <v>0</v>
      </c>
      <c r="G57" s="5" t="s">
        <v>80</v>
      </c>
      <c r="H57" s="5" t="s">
        <v>81</v>
      </c>
      <c r="I57" s="5"/>
      <c r="J57" s="5"/>
      <c r="K57" s="5">
        <v>209</v>
      </c>
      <c r="L57" s="5">
        <v>23</v>
      </c>
      <c r="M57" s="5">
        <v>3</v>
      </c>
      <c r="N57" s="5" t="s">
        <v>6</v>
      </c>
      <c r="O57" s="5">
        <v>0</v>
      </c>
      <c r="P57" s="5">
        <f>ROUND(Source!DO33,O57)</f>
        <v>0</v>
      </c>
      <c r="Q57" s="5"/>
      <c r="R57" s="5"/>
      <c r="S57" s="5"/>
      <c r="T57" s="5"/>
      <c r="U57" s="5"/>
      <c r="V57" s="5"/>
      <c r="W57" s="5">
        <v>0</v>
      </c>
      <c r="X57" s="5">
        <v>1</v>
      </c>
      <c r="Y57" s="5">
        <v>0</v>
      </c>
      <c r="Z57" s="5">
        <v>0</v>
      </c>
      <c r="AA57" s="5">
        <v>1</v>
      </c>
      <c r="AB57" s="5">
        <v>0</v>
      </c>
    </row>
    <row r="58" spans="1:88" x14ac:dyDescent="0.2">
      <c r="A58" s="5">
        <v>50</v>
      </c>
      <c r="B58" s="5">
        <v>0</v>
      </c>
      <c r="C58" s="5">
        <v>0</v>
      </c>
      <c r="D58" s="5">
        <v>1</v>
      </c>
      <c r="E58" s="5">
        <v>233</v>
      </c>
      <c r="F58" s="5">
        <f>ROUND(Source!BD33,O58)</f>
        <v>0</v>
      </c>
      <c r="G58" s="5" t="s">
        <v>82</v>
      </c>
      <c r="H58" s="5" t="s">
        <v>83</v>
      </c>
      <c r="I58" s="5"/>
      <c r="J58" s="5"/>
      <c r="K58" s="5">
        <v>233</v>
      </c>
      <c r="L58" s="5">
        <v>24</v>
      </c>
      <c r="M58" s="5">
        <v>3</v>
      </c>
      <c r="N58" s="5" t="s">
        <v>6</v>
      </c>
      <c r="O58" s="5">
        <v>0</v>
      </c>
      <c r="P58" s="5">
        <f>ROUND(Source!EV33,O58)</f>
        <v>0</v>
      </c>
      <c r="Q58" s="5"/>
      <c r="R58" s="5"/>
      <c r="S58" s="5"/>
      <c r="T58" s="5"/>
      <c r="U58" s="5"/>
      <c r="V58" s="5"/>
      <c r="W58" s="5">
        <v>0</v>
      </c>
      <c r="X58" s="5">
        <v>1</v>
      </c>
      <c r="Y58" s="5">
        <v>0</v>
      </c>
      <c r="Z58" s="5">
        <v>0</v>
      </c>
      <c r="AA58" s="5">
        <v>1</v>
      </c>
      <c r="AB58" s="5">
        <v>0</v>
      </c>
    </row>
    <row r="59" spans="1:88" x14ac:dyDescent="0.2">
      <c r="A59" s="5">
        <v>50</v>
      </c>
      <c r="B59" s="5">
        <v>0</v>
      </c>
      <c r="C59" s="5">
        <v>0</v>
      </c>
      <c r="D59" s="5">
        <v>1</v>
      </c>
      <c r="E59" s="5">
        <v>210</v>
      </c>
      <c r="F59" s="5">
        <f>ROUND(Source!X33,O59)</f>
        <v>17568</v>
      </c>
      <c r="G59" s="5" t="s">
        <v>84</v>
      </c>
      <c r="H59" s="5" t="s">
        <v>85</v>
      </c>
      <c r="I59" s="5"/>
      <c r="J59" s="5"/>
      <c r="K59" s="5">
        <v>210</v>
      </c>
      <c r="L59" s="5">
        <v>25</v>
      </c>
      <c r="M59" s="5">
        <v>3</v>
      </c>
      <c r="N59" s="5" t="s">
        <v>6</v>
      </c>
      <c r="O59" s="5">
        <v>0</v>
      </c>
      <c r="P59" s="5">
        <f>ROUND(Source!DP33,O59)</f>
        <v>343106</v>
      </c>
      <c r="Q59" s="5"/>
      <c r="R59" s="5"/>
      <c r="S59" s="5"/>
      <c r="T59" s="5"/>
      <c r="U59" s="5"/>
      <c r="V59" s="5"/>
      <c r="W59" s="5">
        <v>17568</v>
      </c>
      <c r="X59" s="5">
        <v>1</v>
      </c>
      <c r="Y59" s="5">
        <v>17568</v>
      </c>
      <c r="Z59" s="5">
        <v>343106</v>
      </c>
      <c r="AA59" s="5">
        <v>1</v>
      </c>
      <c r="AB59" s="5">
        <v>343106</v>
      </c>
    </row>
    <row r="60" spans="1:88" x14ac:dyDescent="0.2">
      <c r="A60" s="5">
        <v>50</v>
      </c>
      <c r="B60" s="5">
        <v>0</v>
      </c>
      <c r="C60" s="5">
        <v>0</v>
      </c>
      <c r="D60" s="5">
        <v>1</v>
      </c>
      <c r="E60" s="5">
        <v>211</v>
      </c>
      <c r="F60" s="5">
        <f>ROUND(Source!Y33,O60)</f>
        <v>10811</v>
      </c>
      <c r="G60" s="5" t="s">
        <v>86</v>
      </c>
      <c r="H60" s="5" t="s">
        <v>87</v>
      </c>
      <c r="I60" s="5"/>
      <c r="J60" s="5"/>
      <c r="K60" s="5">
        <v>211</v>
      </c>
      <c r="L60" s="5">
        <v>26</v>
      </c>
      <c r="M60" s="5">
        <v>3</v>
      </c>
      <c r="N60" s="5" t="s">
        <v>6</v>
      </c>
      <c r="O60" s="5">
        <v>0</v>
      </c>
      <c r="P60" s="5">
        <f>ROUND(Source!DQ33,O60)</f>
        <v>211143</v>
      </c>
      <c r="Q60" s="5"/>
      <c r="R60" s="5"/>
      <c r="S60" s="5"/>
      <c r="T60" s="5"/>
      <c r="U60" s="5"/>
      <c r="V60" s="5"/>
      <c r="W60" s="5">
        <v>10811</v>
      </c>
      <c r="X60" s="5">
        <v>1</v>
      </c>
      <c r="Y60" s="5">
        <v>10811</v>
      </c>
      <c r="Z60" s="5">
        <v>211143</v>
      </c>
      <c r="AA60" s="5">
        <v>1</v>
      </c>
      <c r="AB60" s="5">
        <v>211143</v>
      </c>
    </row>
    <row r="61" spans="1:88" x14ac:dyDescent="0.2">
      <c r="A61" s="5">
        <v>50</v>
      </c>
      <c r="B61" s="5">
        <v>0</v>
      </c>
      <c r="C61" s="5">
        <v>0</v>
      </c>
      <c r="D61" s="5">
        <v>1</v>
      </c>
      <c r="E61" s="5">
        <v>224</v>
      </c>
      <c r="F61" s="5">
        <f>ROUND(Source!AR33,O61)</f>
        <v>55406</v>
      </c>
      <c r="G61" s="5" t="s">
        <v>88</v>
      </c>
      <c r="H61" s="5" t="s">
        <v>89</v>
      </c>
      <c r="I61" s="5"/>
      <c r="J61" s="5"/>
      <c r="K61" s="5">
        <v>224</v>
      </c>
      <c r="L61" s="5">
        <v>27</v>
      </c>
      <c r="M61" s="5">
        <v>3</v>
      </c>
      <c r="N61" s="5" t="s">
        <v>6</v>
      </c>
      <c r="O61" s="5">
        <v>0</v>
      </c>
      <c r="P61" s="5">
        <f>ROUND(Source!EJ33,O61)</f>
        <v>1082105</v>
      </c>
      <c r="Q61" s="5"/>
      <c r="R61" s="5"/>
      <c r="S61" s="5"/>
      <c r="T61" s="5"/>
      <c r="U61" s="5"/>
      <c r="V61" s="5"/>
      <c r="W61" s="5">
        <v>55406</v>
      </c>
      <c r="X61" s="5">
        <v>1</v>
      </c>
      <c r="Y61" s="5">
        <v>55406</v>
      </c>
      <c r="Z61" s="5">
        <v>1082105</v>
      </c>
      <c r="AA61" s="5">
        <v>1</v>
      </c>
      <c r="AB61" s="5">
        <v>1082105</v>
      </c>
    </row>
    <row r="63" spans="1:88" x14ac:dyDescent="0.2">
      <c r="A63" s="1">
        <v>4</v>
      </c>
      <c r="B63" s="1">
        <v>1</v>
      </c>
      <c r="C63" s="1"/>
      <c r="D63" s="1">
        <f>ROW(A72)</f>
        <v>72</v>
      </c>
      <c r="E63" s="1"/>
      <c r="F63" s="1" t="s">
        <v>16</v>
      </c>
      <c r="G63" s="1" t="s">
        <v>90</v>
      </c>
      <c r="H63" s="1" t="s">
        <v>6</v>
      </c>
      <c r="I63" s="1">
        <v>0</v>
      </c>
      <c r="J63" s="1"/>
      <c r="K63" s="1">
        <v>0</v>
      </c>
      <c r="L63" s="1"/>
      <c r="M63" s="1" t="s">
        <v>6</v>
      </c>
      <c r="N63" s="1"/>
      <c r="O63" s="1"/>
      <c r="P63" s="1"/>
      <c r="Q63" s="1"/>
      <c r="R63" s="1"/>
      <c r="S63" s="1">
        <v>0</v>
      </c>
      <c r="T63" s="1">
        <v>0</v>
      </c>
      <c r="U63" s="1" t="s">
        <v>6</v>
      </c>
      <c r="V63" s="1">
        <v>0</v>
      </c>
      <c r="W63" s="1"/>
      <c r="X63" s="1"/>
      <c r="Y63" s="1"/>
      <c r="Z63" s="1"/>
      <c r="AA63" s="1"/>
      <c r="AB63" s="1" t="s">
        <v>6</v>
      </c>
      <c r="AC63" s="1" t="s">
        <v>6</v>
      </c>
      <c r="AD63" s="1" t="s">
        <v>6</v>
      </c>
      <c r="AE63" s="1" t="s">
        <v>6</v>
      </c>
      <c r="AF63" s="1" t="s">
        <v>6</v>
      </c>
      <c r="AG63" s="1" t="s">
        <v>6</v>
      </c>
      <c r="AH63" s="1"/>
      <c r="AI63" s="1"/>
      <c r="AJ63" s="1"/>
      <c r="AK63" s="1"/>
      <c r="AL63" s="1"/>
      <c r="AM63" s="1"/>
      <c r="AN63" s="1"/>
      <c r="AO63" s="1"/>
      <c r="AP63" s="1" t="s">
        <v>6</v>
      </c>
      <c r="AQ63" s="1" t="s">
        <v>6</v>
      </c>
      <c r="AR63" s="1" t="s">
        <v>6</v>
      </c>
      <c r="AS63" s="1"/>
      <c r="AT63" s="1"/>
      <c r="AU63" s="1"/>
      <c r="AV63" s="1"/>
      <c r="AW63" s="1"/>
      <c r="AX63" s="1"/>
      <c r="AY63" s="1"/>
      <c r="AZ63" s="1" t="s">
        <v>6</v>
      </c>
      <c r="BA63" s="1"/>
      <c r="BB63" s="1" t="s">
        <v>6</v>
      </c>
      <c r="BC63" s="1" t="s">
        <v>6</v>
      </c>
      <c r="BD63" s="1" t="s">
        <v>6</v>
      </c>
      <c r="BE63" s="1" t="s">
        <v>6</v>
      </c>
      <c r="BF63" s="1" t="s">
        <v>6</v>
      </c>
      <c r="BG63" s="1" t="s">
        <v>6</v>
      </c>
      <c r="BH63" s="1" t="s">
        <v>6</v>
      </c>
      <c r="BI63" s="1" t="s">
        <v>6</v>
      </c>
      <c r="BJ63" s="1" t="s">
        <v>6</v>
      </c>
      <c r="BK63" s="1" t="s">
        <v>6</v>
      </c>
      <c r="BL63" s="1" t="s">
        <v>6</v>
      </c>
      <c r="BM63" s="1" t="s">
        <v>6</v>
      </c>
      <c r="BN63" s="1" t="s">
        <v>6</v>
      </c>
      <c r="BO63" s="1" t="s">
        <v>6</v>
      </c>
      <c r="BP63" s="1" t="s">
        <v>6</v>
      </c>
      <c r="BQ63" s="1"/>
      <c r="BR63" s="1"/>
      <c r="BS63" s="1"/>
      <c r="BT63" s="1"/>
      <c r="BU63" s="1"/>
      <c r="BV63" s="1"/>
      <c r="BW63" s="1"/>
      <c r="BX63" s="1">
        <v>0</v>
      </c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>
        <v>0</v>
      </c>
    </row>
    <row r="65" spans="1:255" x14ac:dyDescent="0.2">
      <c r="A65" s="3">
        <v>52</v>
      </c>
      <c r="B65" s="3">
        <f t="shared" ref="B65:G65" si="27">B72</f>
        <v>1</v>
      </c>
      <c r="C65" s="3">
        <f t="shared" si="27"/>
        <v>4</v>
      </c>
      <c r="D65" s="3">
        <f t="shared" si="27"/>
        <v>63</v>
      </c>
      <c r="E65" s="3">
        <f t="shared" si="27"/>
        <v>0</v>
      </c>
      <c r="F65" s="3" t="str">
        <f t="shared" si="27"/>
        <v>Новый раздел</v>
      </c>
      <c r="G65" s="3" t="str">
        <f t="shared" si="27"/>
        <v>Техническое освидетельствование лифтов</v>
      </c>
      <c r="H65" s="3"/>
      <c r="I65" s="3"/>
      <c r="J65" s="3"/>
      <c r="K65" s="3"/>
      <c r="L65" s="3"/>
      <c r="M65" s="3"/>
      <c r="N65" s="3"/>
      <c r="O65" s="3">
        <f t="shared" ref="O65:AT65" si="28">O72</f>
        <v>7862</v>
      </c>
      <c r="P65" s="3">
        <f t="shared" si="28"/>
        <v>0</v>
      </c>
      <c r="Q65" s="3">
        <f t="shared" si="28"/>
        <v>0</v>
      </c>
      <c r="R65" s="3">
        <f t="shared" si="28"/>
        <v>0</v>
      </c>
      <c r="S65" s="3">
        <f t="shared" si="28"/>
        <v>7862</v>
      </c>
      <c r="T65" s="3">
        <f t="shared" si="28"/>
        <v>0</v>
      </c>
      <c r="U65" s="3">
        <f t="shared" si="28"/>
        <v>550.28</v>
      </c>
      <c r="V65" s="3">
        <f t="shared" si="28"/>
        <v>0</v>
      </c>
      <c r="W65" s="3">
        <f t="shared" si="28"/>
        <v>0</v>
      </c>
      <c r="X65" s="3">
        <f t="shared" si="28"/>
        <v>5111</v>
      </c>
      <c r="Y65" s="3">
        <f t="shared" si="28"/>
        <v>3145</v>
      </c>
      <c r="Z65" s="3">
        <f t="shared" si="28"/>
        <v>0</v>
      </c>
      <c r="AA65" s="3">
        <f t="shared" si="28"/>
        <v>0</v>
      </c>
      <c r="AB65" s="3">
        <f t="shared" si="28"/>
        <v>7862</v>
      </c>
      <c r="AC65" s="3">
        <f t="shared" si="28"/>
        <v>0</v>
      </c>
      <c r="AD65" s="3">
        <f t="shared" si="28"/>
        <v>0</v>
      </c>
      <c r="AE65" s="3">
        <f t="shared" si="28"/>
        <v>0</v>
      </c>
      <c r="AF65" s="3">
        <f t="shared" si="28"/>
        <v>7862</v>
      </c>
      <c r="AG65" s="3">
        <f t="shared" si="28"/>
        <v>0</v>
      </c>
      <c r="AH65" s="3">
        <f t="shared" si="28"/>
        <v>550.28</v>
      </c>
      <c r="AI65" s="3">
        <f t="shared" si="28"/>
        <v>0</v>
      </c>
      <c r="AJ65" s="3">
        <f t="shared" si="28"/>
        <v>0</v>
      </c>
      <c r="AK65" s="3">
        <f t="shared" si="28"/>
        <v>5111</v>
      </c>
      <c r="AL65" s="3">
        <f t="shared" si="28"/>
        <v>3145</v>
      </c>
      <c r="AM65" s="3">
        <f t="shared" si="28"/>
        <v>0</v>
      </c>
      <c r="AN65" s="3">
        <f t="shared" si="28"/>
        <v>0</v>
      </c>
      <c r="AO65" s="3">
        <f t="shared" si="28"/>
        <v>0</v>
      </c>
      <c r="AP65" s="3">
        <f t="shared" si="28"/>
        <v>0</v>
      </c>
      <c r="AQ65" s="3">
        <f t="shared" si="28"/>
        <v>0</v>
      </c>
      <c r="AR65" s="3">
        <f t="shared" si="28"/>
        <v>16118</v>
      </c>
      <c r="AS65" s="3">
        <f t="shared" si="28"/>
        <v>0</v>
      </c>
      <c r="AT65" s="3">
        <f t="shared" si="28"/>
        <v>0</v>
      </c>
      <c r="AU65" s="3">
        <f t="shared" ref="AU65:BZ65" si="29">AU72</f>
        <v>16118</v>
      </c>
      <c r="AV65" s="3">
        <f t="shared" si="29"/>
        <v>0</v>
      </c>
      <c r="AW65" s="3">
        <f t="shared" si="29"/>
        <v>0</v>
      </c>
      <c r="AX65" s="3">
        <f t="shared" si="29"/>
        <v>0</v>
      </c>
      <c r="AY65" s="3">
        <f t="shared" si="29"/>
        <v>0</v>
      </c>
      <c r="AZ65" s="3">
        <f t="shared" si="29"/>
        <v>0</v>
      </c>
      <c r="BA65" s="3">
        <f t="shared" si="29"/>
        <v>0</v>
      </c>
      <c r="BB65" s="3">
        <f t="shared" si="29"/>
        <v>0</v>
      </c>
      <c r="BC65" s="3">
        <f t="shared" si="29"/>
        <v>0</v>
      </c>
      <c r="BD65" s="3">
        <f t="shared" si="29"/>
        <v>0</v>
      </c>
      <c r="BE65" s="3">
        <f t="shared" si="29"/>
        <v>0</v>
      </c>
      <c r="BF65" s="3">
        <f t="shared" si="29"/>
        <v>0</v>
      </c>
      <c r="BG65" s="3">
        <f t="shared" si="29"/>
        <v>0</v>
      </c>
      <c r="BH65" s="3">
        <f t="shared" si="29"/>
        <v>0</v>
      </c>
      <c r="BI65" s="3">
        <f t="shared" si="29"/>
        <v>0</v>
      </c>
      <c r="BJ65" s="3">
        <f t="shared" si="29"/>
        <v>0</v>
      </c>
      <c r="BK65" s="3">
        <f t="shared" si="29"/>
        <v>0</v>
      </c>
      <c r="BL65" s="3">
        <f t="shared" si="29"/>
        <v>0</v>
      </c>
      <c r="BM65" s="3">
        <f t="shared" si="29"/>
        <v>0</v>
      </c>
      <c r="BN65" s="3">
        <f t="shared" si="29"/>
        <v>0</v>
      </c>
      <c r="BO65" s="3">
        <f t="shared" si="29"/>
        <v>0</v>
      </c>
      <c r="BP65" s="3">
        <f t="shared" si="29"/>
        <v>0</v>
      </c>
      <c r="BQ65" s="3">
        <f t="shared" si="29"/>
        <v>0</v>
      </c>
      <c r="BR65" s="3">
        <f t="shared" si="29"/>
        <v>0</v>
      </c>
      <c r="BS65" s="3">
        <f t="shared" si="29"/>
        <v>0</v>
      </c>
      <c r="BT65" s="3">
        <f t="shared" si="29"/>
        <v>0</v>
      </c>
      <c r="BU65" s="3">
        <f t="shared" si="29"/>
        <v>0</v>
      </c>
      <c r="BV65" s="3">
        <f t="shared" si="29"/>
        <v>0</v>
      </c>
      <c r="BW65" s="3">
        <f t="shared" si="29"/>
        <v>0</v>
      </c>
      <c r="BX65" s="3">
        <f t="shared" si="29"/>
        <v>0</v>
      </c>
      <c r="BY65" s="3">
        <f t="shared" si="29"/>
        <v>0</v>
      </c>
      <c r="BZ65" s="3">
        <f t="shared" si="29"/>
        <v>0</v>
      </c>
      <c r="CA65" s="3">
        <f t="shared" ref="CA65:DF65" si="30">CA72</f>
        <v>16118</v>
      </c>
      <c r="CB65" s="3">
        <f t="shared" si="30"/>
        <v>0</v>
      </c>
      <c r="CC65" s="3">
        <f t="shared" si="30"/>
        <v>0</v>
      </c>
      <c r="CD65" s="3">
        <f t="shared" si="30"/>
        <v>16118</v>
      </c>
      <c r="CE65" s="3">
        <f t="shared" si="30"/>
        <v>0</v>
      </c>
      <c r="CF65" s="3">
        <f t="shared" si="30"/>
        <v>0</v>
      </c>
      <c r="CG65" s="3">
        <f t="shared" si="30"/>
        <v>0</v>
      </c>
      <c r="CH65" s="3">
        <f t="shared" si="30"/>
        <v>0</v>
      </c>
      <c r="CI65" s="3">
        <f t="shared" si="30"/>
        <v>0</v>
      </c>
      <c r="CJ65" s="3">
        <f t="shared" si="30"/>
        <v>0</v>
      </c>
      <c r="CK65" s="3">
        <f t="shared" si="30"/>
        <v>0</v>
      </c>
      <c r="CL65" s="3">
        <f t="shared" si="30"/>
        <v>0</v>
      </c>
      <c r="CM65" s="3">
        <f t="shared" si="30"/>
        <v>0</v>
      </c>
      <c r="CN65" s="3">
        <f t="shared" si="30"/>
        <v>0</v>
      </c>
      <c r="CO65" s="3">
        <f t="shared" si="30"/>
        <v>0</v>
      </c>
      <c r="CP65" s="3">
        <f t="shared" si="30"/>
        <v>0</v>
      </c>
      <c r="CQ65" s="3">
        <f t="shared" si="30"/>
        <v>0</v>
      </c>
      <c r="CR65" s="3">
        <f t="shared" si="30"/>
        <v>0</v>
      </c>
      <c r="CS65" s="3">
        <f t="shared" si="30"/>
        <v>0</v>
      </c>
      <c r="CT65" s="3">
        <f t="shared" si="30"/>
        <v>0</v>
      </c>
      <c r="CU65" s="3">
        <f t="shared" si="30"/>
        <v>0</v>
      </c>
      <c r="CV65" s="3">
        <f t="shared" si="30"/>
        <v>0</v>
      </c>
      <c r="CW65" s="3">
        <f t="shared" si="30"/>
        <v>0</v>
      </c>
      <c r="CX65" s="3">
        <f t="shared" si="30"/>
        <v>0</v>
      </c>
      <c r="CY65" s="3">
        <f t="shared" si="30"/>
        <v>0</v>
      </c>
      <c r="CZ65" s="3">
        <f t="shared" si="30"/>
        <v>0</v>
      </c>
      <c r="DA65" s="3">
        <f t="shared" si="30"/>
        <v>0</v>
      </c>
      <c r="DB65" s="3">
        <f t="shared" si="30"/>
        <v>0</v>
      </c>
      <c r="DC65" s="3">
        <f t="shared" si="30"/>
        <v>0</v>
      </c>
      <c r="DD65" s="3">
        <f t="shared" si="30"/>
        <v>0</v>
      </c>
      <c r="DE65" s="3">
        <f t="shared" si="30"/>
        <v>0</v>
      </c>
      <c r="DF65" s="3">
        <f t="shared" si="30"/>
        <v>0</v>
      </c>
      <c r="DG65" s="4">
        <f t="shared" ref="DG65:EL65" si="31">DG72</f>
        <v>79406</v>
      </c>
      <c r="DH65" s="4">
        <f t="shared" si="31"/>
        <v>0</v>
      </c>
      <c r="DI65" s="4">
        <f t="shared" si="31"/>
        <v>0</v>
      </c>
      <c r="DJ65" s="4">
        <f t="shared" si="31"/>
        <v>0</v>
      </c>
      <c r="DK65" s="4">
        <f t="shared" si="31"/>
        <v>79406</v>
      </c>
      <c r="DL65" s="4">
        <f t="shared" si="31"/>
        <v>0</v>
      </c>
      <c r="DM65" s="4">
        <f t="shared" si="31"/>
        <v>550.28</v>
      </c>
      <c r="DN65" s="4">
        <f t="shared" si="31"/>
        <v>0</v>
      </c>
      <c r="DO65" s="4">
        <f t="shared" si="31"/>
        <v>0</v>
      </c>
      <c r="DP65" s="4">
        <f t="shared" si="31"/>
        <v>51614</v>
      </c>
      <c r="DQ65" s="4">
        <f t="shared" si="31"/>
        <v>31762</v>
      </c>
      <c r="DR65" s="4">
        <f t="shared" si="31"/>
        <v>0</v>
      </c>
      <c r="DS65" s="4">
        <f t="shared" si="31"/>
        <v>0</v>
      </c>
      <c r="DT65" s="4">
        <f t="shared" si="31"/>
        <v>79406</v>
      </c>
      <c r="DU65" s="4">
        <f t="shared" si="31"/>
        <v>0</v>
      </c>
      <c r="DV65" s="4">
        <f t="shared" si="31"/>
        <v>0</v>
      </c>
      <c r="DW65" s="4">
        <f t="shared" si="31"/>
        <v>0</v>
      </c>
      <c r="DX65" s="4">
        <f t="shared" si="31"/>
        <v>79406</v>
      </c>
      <c r="DY65" s="4">
        <f t="shared" si="31"/>
        <v>0</v>
      </c>
      <c r="DZ65" s="4">
        <f t="shared" si="31"/>
        <v>550.28</v>
      </c>
      <c r="EA65" s="4">
        <f t="shared" si="31"/>
        <v>0</v>
      </c>
      <c r="EB65" s="4">
        <f t="shared" si="31"/>
        <v>0</v>
      </c>
      <c r="EC65" s="4">
        <f t="shared" si="31"/>
        <v>51614</v>
      </c>
      <c r="ED65" s="4">
        <f t="shared" si="31"/>
        <v>31762</v>
      </c>
      <c r="EE65" s="4">
        <f t="shared" si="31"/>
        <v>0</v>
      </c>
      <c r="EF65" s="4">
        <f t="shared" si="31"/>
        <v>0</v>
      </c>
      <c r="EG65" s="4">
        <f t="shared" si="31"/>
        <v>0</v>
      </c>
      <c r="EH65" s="4">
        <f t="shared" si="31"/>
        <v>0</v>
      </c>
      <c r="EI65" s="4">
        <f t="shared" si="31"/>
        <v>0</v>
      </c>
      <c r="EJ65" s="4">
        <f t="shared" si="31"/>
        <v>162782</v>
      </c>
      <c r="EK65" s="4">
        <f t="shared" si="31"/>
        <v>0</v>
      </c>
      <c r="EL65" s="4">
        <f t="shared" si="31"/>
        <v>0</v>
      </c>
      <c r="EM65" s="4">
        <f t="shared" ref="EM65:FR65" si="32">EM72</f>
        <v>162782</v>
      </c>
      <c r="EN65" s="4">
        <f t="shared" si="32"/>
        <v>0</v>
      </c>
      <c r="EO65" s="4">
        <f t="shared" si="32"/>
        <v>0</v>
      </c>
      <c r="EP65" s="4">
        <f t="shared" si="32"/>
        <v>0</v>
      </c>
      <c r="EQ65" s="4">
        <f t="shared" si="32"/>
        <v>0</v>
      </c>
      <c r="ER65" s="4">
        <f t="shared" si="32"/>
        <v>0</v>
      </c>
      <c r="ES65" s="4">
        <f t="shared" si="32"/>
        <v>0</v>
      </c>
      <c r="ET65" s="4">
        <f t="shared" si="32"/>
        <v>0</v>
      </c>
      <c r="EU65" s="4">
        <f t="shared" si="32"/>
        <v>0</v>
      </c>
      <c r="EV65" s="4">
        <f t="shared" si="32"/>
        <v>0</v>
      </c>
      <c r="EW65" s="4">
        <f t="shared" si="32"/>
        <v>0</v>
      </c>
      <c r="EX65" s="4">
        <f t="shared" si="32"/>
        <v>0</v>
      </c>
      <c r="EY65" s="4">
        <f t="shared" si="32"/>
        <v>0</v>
      </c>
      <c r="EZ65" s="4">
        <f t="shared" si="32"/>
        <v>0</v>
      </c>
      <c r="FA65" s="4">
        <f t="shared" si="32"/>
        <v>0</v>
      </c>
      <c r="FB65" s="4">
        <f t="shared" si="32"/>
        <v>0</v>
      </c>
      <c r="FC65" s="4">
        <f t="shared" si="32"/>
        <v>0</v>
      </c>
      <c r="FD65" s="4">
        <f t="shared" si="32"/>
        <v>0</v>
      </c>
      <c r="FE65" s="4">
        <f t="shared" si="32"/>
        <v>0</v>
      </c>
      <c r="FF65" s="4">
        <f t="shared" si="32"/>
        <v>0</v>
      </c>
      <c r="FG65" s="4">
        <f t="shared" si="32"/>
        <v>0</v>
      </c>
      <c r="FH65" s="4">
        <f t="shared" si="32"/>
        <v>0</v>
      </c>
      <c r="FI65" s="4">
        <f t="shared" si="32"/>
        <v>0</v>
      </c>
      <c r="FJ65" s="4">
        <f t="shared" si="32"/>
        <v>0</v>
      </c>
      <c r="FK65" s="4">
        <f t="shared" si="32"/>
        <v>0</v>
      </c>
      <c r="FL65" s="4">
        <f t="shared" si="32"/>
        <v>0</v>
      </c>
      <c r="FM65" s="4">
        <f t="shared" si="32"/>
        <v>0</v>
      </c>
      <c r="FN65" s="4">
        <f t="shared" si="32"/>
        <v>0</v>
      </c>
      <c r="FO65" s="4">
        <f t="shared" si="32"/>
        <v>0</v>
      </c>
      <c r="FP65" s="4">
        <f t="shared" si="32"/>
        <v>0</v>
      </c>
      <c r="FQ65" s="4">
        <f t="shared" si="32"/>
        <v>0</v>
      </c>
      <c r="FR65" s="4">
        <f t="shared" si="32"/>
        <v>0</v>
      </c>
      <c r="FS65" s="4">
        <f t="shared" ref="FS65:GX65" si="33">FS72</f>
        <v>162782</v>
      </c>
      <c r="FT65" s="4">
        <f t="shared" si="33"/>
        <v>0</v>
      </c>
      <c r="FU65" s="4">
        <f t="shared" si="33"/>
        <v>0</v>
      </c>
      <c r="FV65" s="4">
        <f t="shared" si="33"/>
        <v>162782</v>
      </c>
      <c r="FW65" s="4">
        <f t="shared" si="33"/>
        <v>0</v>
      </c>
      <c r="FX65" s="4">
        <f t="shared" si="33"/>
        <v>0</v>
      </c>
      <c r="FY65" s="4">
        <f t="shared" si="33"/>
        <v>0</v>
      </c>
      <c r="FZ65" s="4">
        <f t="shared" si="33"/>
        <v>0</v>
      </c>
      <c r="GA65" s="4">
        <f t="shared" si="33"/>
        <v>0</v>
      </c>
      <c r="GB65" s="4">
        <f t="shared" si="33"/>
        <v>0</v>
      </c>
      <c r="GC65" s="4">
        <f t="shared" si="33"/>
        <v>0</v>
      </c>
      <c r="GD65" s="4">
        <f t="shared" si="33"/>
        <v>0</v>
      </c>
      <c r="GE65" s="4">
        <f t="shared" si="33"/>
        <v>0</v>
      </c>
      <c r="GF65" s="4">
        <f t="shared" si="33"/>
        <v>0</v>
      </c>
      <c r="GG65" s="4">
        <f t="shared" si="33"/>
        <v>0</v>
      </c>
      <c r="GH65" s="4">
        <f t="shared" si="33"/>
        <v>0</v>
      </c>
      <c r="GI65" s="4">
        <f t="shared" si="33"/>
        <v>0</v>
      </c>
      <c r="GJ65" s="4">
        <f t="shared" si="33"/>
        <v>0</v>
      </c>
      <c r="GK65" s="4">
        <f t="shared" si="33"/>
        <v>0</v>
      </c>
      <c r="GL65" s="4">
        <f t="shared" si="33"/>
        <v>0</v>
      </c>
      <c r="GM65" s="4">
        <f t="shared" si="33"/>
        <v>0</v>
      </c>
      <c r="GN65" s="4">
        <f t="shared" si="33"/>
        <v>0</v>
      </c>
      <c r="GO65" s="4">
        <f t="shared" si="33"/>
        <v>0</v>
      </c>
      <c r="GP65" s="4">
        <f t="shared" si="33"/>
        <v>0</v>
      </c>
      <c r="GQ65" s="4">
        <f t="shared" si="33"/>
        <v>0</v>
      </c>
      <c r="GR65" s="4">
        <f t="shared" si="33"/>
        <v>0</v>
      </c>
      <c r="GS65" s="4">
        <f t="shared" si="33"/>
        <v>0</v>
      </c>
      <c r="GT65" s="4">
        <f t="shared" si="33"/>
        <v>0</v>
      </c>
      <c r="GU65" s="4">
        <f t="shared" si="33"/>
        <v>0</v>
      </c>
      <c r="GV65" s="4">
        <f t="shared" si="33"/>
        <v>0</v>
      </c>
      <c r="GW65" s="4">
        <f t="shared" si="33"/>
        <v>0</v>
      </c>
      <c r="GX65" s="4">
        <f t="shared" si="33"/>
        <v>0</v>
      </c>
    </row>
    <row r="67" spans="1:255" x14ac:dyDescent="0.2">
      <c r="A67" s="2">
        <v>17</v>
      </c>
      <c r="B67" s="2">
        <v>1</v>
      </c>
      <c r="C67" s="2">
        <f>ROW(SmtRes!A15)</f>
        <v>15</v>
      </c>
      <c r="D67" s="2">
        <f>ROW(EtalonRes!A16)</f>
        <v>16</v>
      </c>
      <c r="E67" s="2" t="s">
        <v>91</v>
      </c>
      <c r="F67" s="2" t="s">
        <v>92</v>
      </c>
      <c r="G67" s="2" t="s">
        <v>93</v>
      </c>
      <c r="H67" s="2" t="s">
        <v>21</v>
      </c>
      <c r="I67" s="2">
        <v>4</v>
      </c>
      <c r="J67" s="2">
        <v>0</v>
      </c>
      <c r="K67" s="2">
        <v>4</v>
      </c>
      <c r="L67" s="2"/>
      <c r="M67" s="2"/>
      <c r="N67" s="2"/>
      <c r="O67" s="2">
        <f>ROUND(CP67,0)</f>
        <v>2672</v>
      </c>
      <c r="P67" s="2">
        <f>ROUND(CQ67*I67,0)</f>
        <v>0</v>
      </c>
      <c r="Q67" s="2">
        <f>ROUND(CR67*I67,0)</f>
        <v>0</v>
      </c>
      <c r="R67" s="2">
        <f>ROUND(CS67*I67,0)</f>
        <v>0</v>
      </c>
      <c r="S67" s="2">
        <f>ROUND(CT67*I67,0)</f>
        <v>2672</v>
      </c>
      <c r="T67" s="2">
        <f>ROUND(CU67*I67,0)</f>
        <v>0</v>
      </c>
      <c r="U67" s="2">
        <f>CV67*I67</f>
        <v>185.24</v>
      </c>
      <c r="V67" s="2">
        <f>CW67*I67</f>
        <v>0</v>
      </c>
      <c r="W67" s="2">
        <f>ROUND(CX67*I67,0)</f>
        <v>0</v>
      </c>
      <c r="X67" s="2">
        <f t="shared" ref="X67:Y70" si="34">ROUND(CY67,0)</f>
        <v>1737</v>
      </c>
      <c r="Y67" s="2">
        <f t="shared" si="34"/>
        <v>1069</v>
      </c>
      <c r="Z67" s="2"/>
      <c r="AA67" s="2">
        <v>72442871</v>
      </c>
      <c r="AB67" s="2">
        <f>ROUND((AC67+AD67+AF67),2)</f>
        <v>667.98</v>
      </c>
      <c r="AC67" s="2">
        <f>ROUND((ES67+(SUM(SmtRes!BC13:'SmtRes'!BC15)+SUM(EtalonRes!AL13:'EtalonRes'!AL16))),2)</f>
        <v>0</v>
      </c>
      <c r="AD67" s="2">
        <f>ROUND((((ET67)-(EU67))+AE67),2)</f>
        <v>0</v>
      </c>
      <c r="AE67" s="2">
        <f t="shared" ref="AE67:AF70" si="35">ROUND((EU67),2)</f>
        <v>0</v>
      </c>
      <c r="AF67" s="2">
        <f t="shared" si="35"/>
        <v>667.98</v>
      </c>
      <c r="AG67" s="2">
        <f>ROUND((AP67),2)</f>
        <v>0</v>
      </c>
      <c r="AH67" s="2">
        <f t="shared" ref="AH67:AI70" si="36">(EW67)</f>
        <v>46.31</v>
      </c>
      <c r="AI67" s="2">
        <f t="shared" si="36"/>
        <v>0</v>
      </c>
      <c r="AJ67" s="2">
        <f>(AS67)</f>
        <v>0</v>
      </c>
      <c r="AK67" s="2">
        <v>688.02</v>
      </c>
      <c r="AL67" s="2">
        <v>20.04</v>
      </c>
      <c r="AM67" s="2">
        <v>0</v>
      </c>
      <c r="AN67" s="2">
        <v>0</v>
      </c>
      <c r="AO67" s="2">
        <v>667.98</v>
      </c>
      <c r="AP67" s="2">
        <v>0</v>
      </c>
      <c r="AQ67" s="2">
        <v>46.31</v>
      </c>
      <c r="AR67" s="2">
        <v>0</v>
      </c>
      <c r="AS67" s="2">
        <v>0</v>
      </c>
      <c r="AT67" s="2">
        <v>65</v>
      </c>
      <c r="AU67" s="2">
        <v>40</v>
      </c>
      <c r="AV67" s="2">
        <v>1</v>
      </c>
      <c r="AW67" s="2">
        <v>1</v>
      </c>
      <c r="AX67" s="2"/>
      <c r="AY67" s="2"/>
      <c r="AZ67" s="2">
        <v>1</v>
      </c>
      <c r="BA67" s="2">
        <v>1</v>
      </c>
      <c r="BB67" s="2">
        <v>1</v>
      </c>
      <c r="BC67" s="2">
        <v>1</v>
      </c>
      <c r="BD67" s="2" t="s">
        <v>6</v>
      </c>
      <c r="BE67" s="2" t="s">
        <v>6</v>
      </c>
      <c r="BF67" s="2" t="s">
        <v>6</v>
      </c>
      <c r="BG67" s="2" t="s">
        <v>6</v>
      </c>
      <c r="BH67" s="2">
        <v>0</v>
      </c>
      <c r="BI67" s="2">
        <v>4</v>
      </c>
      <c r="BJ67" s="2" t="s">
        <v>94</v>
      </c>
      <c r="BK67" s="2"/>
      <c r="BL67" s="2"/>
      <c r="BM67" s="2">
        <v>200001</v>
      </c>
      <c r="BN67" s="2">
        <v>0</v>
      </c>
      <c r="BO67" s="2" t="s">
        <v>6</v>
      </c>
      <c r="BP67" s="2">
        <v>0</v>
      </c>
      <c r="BQ67" s="2">
        <v>4</v>
      </c>
      <c r="BR67" s="2">
        <v>0</v>
      </c>
      <c r="BS67" s="2">
        <v>1</v>
      </c>
      <c r="BT67" s="2">
        <v>1</v>
      </c>
      <c r="BU67" s="2">
        <v>1</v>
      </c>
      <c r="BV67" s="2">
        <v>1</v>
      </c>
      <c r="BW67" s="2">
        <v>1</v>
      </c>
      <c r="BX67" s="2">
        <v>1</v>
      </c>
      <c r="BY67" s="2" t="s">
        <v>6</v>
      </c>
      <c r="BZ67" s="2">
        <v>65</v>
      </c>
      <c r="CA67" s="2">
        <v>40</v>
      </c>
      <c r="CB67" s="2" t="s">
        <v>6</v>
      </c>
      <c r="CC67" s="2"/>
      <c r="CD67" s="2"/>
      <c r="CE67" s="2">
        <v>0</v>
      </c>
      <c r="CF67" s="2">
        <v>0</v>
      </c>
      <c r="CG67" s="2">
        <v>0</v>
      </c>
      <c r="CH67" s="2"/>
      <c r="CI67" s="2"/>
      <c r="CJ67" s="2"/>
      <c r="CK67" s="2"/>
      <c r="CL67" s="2"/>
      <c r="CM67" s="2">
        <v>0</v>
      </c>
      <c r="CN67" s="2" t="s">
        <v>6</v>
      </c>
      <c r="CO67" s="2">
        <v>0</v>
      </c>
      <c r="CP67" s="2">
        <f>(P67+Q67+S67)</f>
        <v>2672</v>
      </c>
      <c r="CQ67" s="2">
        <f>AC67*BC67</f>
        <v>0</v>
      </c>
      <c r="CR67" s="2">
        <f>AD67*BB67</f>
        <v>0</v>
      </c>
      <c r="CS67" s="2">
        <f>AE67*BS67</f>
        <v>0</v>
      </c>
      <c r="CT67" s="2">
        <f>AF67*BA67</f>
        <v>667.98</v>
      </c>
      <c r="CU67" s="2">
        <f t="shared" ref="CU67:CX70" si="37">AG67</f>
        <v>0</v>
      </c>
      <c r="CV67" s="2">
        <f t="shared" si="37"/>
        <v>46.31</v>
      </c>
      <c r="CW67" s="2">
        <f t="shared" si="37"/>
        <v>0</v>
      </c>
      <c r="CX67" s="2">
        <f t="shared" si="37"/>
        <v>0</v>
      </c>
      <c r="CY67" s="2">
        <f>(((S67+R67)*AT67)/100)</f>
        <v>1736.8</v>
      </c>
      <c r="CZ67" s="2">
        <f>(((S67+R67)*AU67)/100)</f>
        <v>1068.8</v>
      </c>
      <c r="DA67" s="2"/>
      <c r="DB67" s="2"/>
      <c r="DC67" s="2" t="s">
        <v>6</v>
      </c>
      <c r="DD67" s="2" t="s">
        <v>6</v>
      </c>
      <c r="DE67" s="2" t="s">
        <v>6</v>
      </c>
      <c r="DF67" s="2" t="s">
        <v>6</v>
      </c>
      <c r="DG67" s="2" t="s">
        <v>6</v>
      </c>
      <c r="DH67" s="2" t="s">
        <v>6</v>
      </c>
      <c r="DI67" s="2" t="s">
        <v>6</v>
      </c>
      <c r="DJ67" s="2" t="s">
        <v>6</v>
      </c>
      <c r="DK67" s="2" t="s">
        <v>6</v>
      </c>
      <c r="DL67" s="2" t="s">
        <v>6</v>
      </c>
      <c r="DM67" s="2" t="s">
        <v>6</v>
      </c>
      <c r="DN67" s="2">
        <v>0</v>
      </c>
      <c r="DO67" s="2">
        <v>0</v>
      </c>
      <c r="DP67" s="2">
        <v>1</v>
      </c>
      <c r="DQ67" s="2">
        <v>1</v>
      </c>
      <c r="DR67" s="2"/>
      <c r="DS67" s="2"/>
      <c r="DT67" s="2"/>
      <c r="DU67" s="2">
        <v>1013</v>
      </c>
      <c r="DV67" s="2" t="s">
        <v>21</v>
      </c>
      <c r="DW67" s="2" t="s">
        <v>21</v>
      </c>
      <c r="DX67" s="2">
        <v>1</v>
      </c>
      <c r="DY67" s="2"/>
      <c r="DZ67" s="2" t="s">
        <v>6</v>
      </c>
      <c r="EA67" s="2" t="s">
        <v>6</v>
      </c>
      <c r="EB67" s="2" t="s">
        <v>6</v>
      </c>
      <c r="EC67" s="2" t="s">
        <v>6</v>
      </c>
      <c r="ED67" s="2"/>
      <c r="EE67" s="2">
        <v>51086087</v>
      </c>
      <c r="EF67" s="2">
        <v>4</v>
      </c>
      <c r="EG67" s="2" t="s">
        <v>25</v>
      </c>
      <c r="EH67" s="2">
        <v>0</v>
      </c>
      <c r="EI67" s="2" t="s">
        <v>6</v>
      </c>
      <c r="EJ67" s="2">
        <v>4</v>
      </c>
      <c r="EK67" s="2">
        <v>200001</v>
      </c>
      <c r="EL67" s="2" t="s">
        <v>26</v>
      </c>
      <c r="EM67" s="2" t="s">
        <v>27</v>
      </c>
      <c r="EN67" s="2"/>
      <c r="EO67" s="2" t="s">
        <v>6</v>
      </c>
      <c r="EP67" s="2"/>
      <c r="EQ67" s="2">
        <v>131072</v>
      </c>
      <c r="ER67" s="2">
        <v>688.02</v>
      </c>
      <c r="ES67" s="2">
        <v>20.04</v>
      </c>
      <c r="ET67" s="2">
        <v>0</v>
      </c>
      <c r="EU67" s="2">
        <v>0</v>
      </c>
      <c r="EV67" s="2">
        <v>667.98</v>
      </c>
      <c r="EW67" s="2">
        <v>46.31</v>
      </c>
      <c r="EX67" s="2">
        <v>0</v>
      </c>
      <c r="EY67" s="2">
        <v>1</v>
      </c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>
        <v>0</v>
      </c>
      <c r="FR67" s="2">
        <f>ROUND(IF(BI67=3,GM67,0),0)</f>
        <v>0</v>
      </c>
      <c r="FS67" s="2">
        <v>0</v>
      </c>
      <c r="FT67" s="2"/>
      <c r="FU67" s="2"/>
      <c r="FV67" s="2"/>
      <c r="FW67" s="2"/>
      <c r="FX67" s="2">
        <v>65</v>
      </c>
      <c r="FY67" s="2">
        <v>40</v>
      </c>
      <c r="FZ67" s="2"/>
      <c r="GA67" s="2" t="s">
        <v>6</v>
      </c>
      <c r="GB67" s="2"/>
      <c r="GC67" s="2"/>
      <c r="GD67" s="2">
        <v>1</v>
      </c>
      <c r="GE67" s="2"/>
      <c r="GF67" s="2">
        <v>-971001960</v>
      </c>
      <c r="GG67" s="2">
        <v>2</v>
      </c>
      <c r="GH67" s="2">
        <v>1</v>
      </c>
      <c r="GI67" s="2">
        <v>-2</v>
      </c>
      <c r="GJ67" s="2">
        <v>0</v>
      </c>
      <c r="GK67" s="2">
        <v>0</v>
      </c>
      <c r="GL67" s="2">
        <f>ROUND(IF(AND(BH67=3,BI67=3,FS67&lt;&gt;0),P67,0),0)</f>
        <v>0</v>
      </c>
      <c r="GM67" s="2">
        <f>ROUND(O67+X67+Y67,0)+GX67</f>
        <v>5478</v>
      </c>
      <c r="GN67" s="2">
        <f>IF(OR(BI67=0,BI67=1),GM67-GX67,0)</f>
        <v>0</v>
      </c>
      <c r="GO67" s="2">
        <f>IF(BI67=2,GM67-GX67,0)</f>
        <v>0</v>
      </c>
      <c r="GP67" s="2">
        <f>IF(BI67=4,GM67-GX67,0)</f>
        <v>5478</v>
      </c>
      <c r="GQ67" s="2"/>
      <c r="GR67" s="2">
        <v>0</v>
      </c>
      <c r="GS67" s="2">
        <v>3</v>
      </c>
      <c r="GT67" s="2">
        <v>0</v>
      </c>
      <c r="GU67" s="2" t="s">
        <v>6</v>
      </c>
      <c r="GV67" s="2">
        <f>ROUND((GT67),2)</f>
        <v>0</v>
      </c>
      <c r="GW67" s="2">
        <v>1</v>
      </c>
      <c r="GX67" s="2">
        <f>ROUND(HC67*I67,0)</f>
        <v>0</v>
      </c>
      <c r="GY67" s="2"/>
      <c r="GZ67" s="2"/>
      <c r="HA67" s="2">
        <v>0</v>
      </c>
      <c r="HB67" s="2">
        <v>0</v>
      </c>
      <c r="HC67" s="2">
        <f>GV67*GW67</f>
        <v>0</v>
      </c>
      <c r="HD67" s="2"/>
      <c r="HE67" s="2" t="s">
        <v>6</v>
      </c>
      <c r="HF67" s="2" t="s">
        <v>6</v>
      </c>
      <c r="HG67" s="2"/>
      <c r="HH67" s="2"/>
      <c r="HI67" s="2"/>
      <c r="HJ67" s="2"/>
      <c r="HK67" s="2"/>
      <c r="HL67" s="2"/>
      <c r="HM67" s="2" t="s">
        <v>6</v>
      </c>
      <c r="HN67" s="2" t="s">
        <v>29</v>
      </c>
      <c r="HO67" s="2" t="s">
        <v>30</v>
      </c>
      <c r="HP67" s="2" t="s">
        <v>25</v>
      </c>
      <c r="HQ67" s="2" t="s">
        <v>25</v>
      </c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>
        <v>0</v>
      </c>
      <c r="IL67" s="2"/>
      <c r="IM67" s="2"/>
      <c r="IN67" s="2"/>
      <c r="IO67" s="2"/>
      <c r="IP67" s="2"/>
      <c r="IQ67" s="2"/>
      <c r="IR67" s="2"/>
      <c r="IS67" s="2"/>
      <c r="IT67" s="2"/>
      <c r="IU67" s="2"/>
    </row>
    <row r="68" spans="1:255" x14ac:dyDescent="0.2">
      <c r="A68">
        <v>17</v>
      </c>
      <c r="B68">
        <v>1</v>
      </c>
      <c r="C68">
        <f>ROW(SmtRes!A18)</f>
        <v>18</v>
      </c>
      <c r="D68">
        <f>ROW(EtalonRes!A20)</f>
        <v>20</v>
      </c>
      <c r="E68" t="s">
        <v>91</v>
      </c>
      <c r="F68" t="s">
        <v>92</v>
      </c>
      <c r="G68" t="s">
        <v>93</v>
      </c>
      <c r="H68" t="s">
        <v>21</v>
      </c>
      <c r="I68">
        <v>4</v>
      </c>
      <c r="J68">
        <v>0</v>
      </c>
      <c r="K68">
        <v>4</v>
      </c>
      <c r="O68">
        <f>ROUND(CP68,0)</f>
        <v>26986</v>
      </c>
      <c r="P68">
        <f>ROUND(CQ68*I68,0)</f>
        <v>0</v>
      </c>
      <c r="Q68">
        <f>ROUND(CR68*I68,0)</f>
        <v>0</v>
      </c>
      <c r="R68">
        <f>ROUND(CS68*I68,0)</f>
        <v>0</v>
      </c>
      <c r="S68">
        <f>ROUND(CT68*I68,0)</f>
        <v>26986</v>
      </c>
      <c r="T68">
        <f>ROUND(CU68*I68,0)</f>
        <v>0</v>
      </c>
      <c r="U68">
        <f>CV68*I68</f>
        <v>185.24</v>
      </c>
      <c r="V68">
        <f>CW68*I68</f>
        <v>0</v>
      </c>
      <c r="W68">
        <f>ROUND(CX68*I68,0)</f>
        <v>0</v>
      </c>
      <c r="X68">
        <f t="shared" si="34"/>
        <v>17541</v>
      </c>
      <c r="Y68">
        <f t="shared" si="34"/>
        <v>10794</v>
      </c>
      <c r="AA68">
        <v>72442872</v>
      </c>
      <c r="AB68">
        <f>ROUND((AC68+AD68+AF68),2)</f>
        <v>667.98</v>
      </c>
      <c r="AC68">
        <f>ROUND((ES68+(SUM(SmtRes!BC16:'SmtRes'!BC18)+SUM(EtalonRes!AL17:'EtalonRes'!AL20))),2)</f>
        <v>0</v>
      </c>
      <c r="AD68">
        <f>ROUND((((ET68)-(EU68))+AE68),2)</f>
        <v>0</v>
      </c>
      <c r="AE68">
        <f t="shared" si="35"/>
        <v>0</v>
      </c>
      <c r="AF68">
        <f t="shared" si="35"/>
        <v>667.98</v>
      </c>
      <c r="AG68">
        <f>ROUND((AP68),2)</f>
        <v>0</v>
      </c>
      <c r="AH68">
        <f t="shared" si="36"/>
        <v>46.31</v>
      </c>
      <c r="AI68">
        <f t="shared" si="36"/>
        <v>0</v>
      </c>
      <c r="AJ68">
        <f>(AS68)</f>
        <v>0</v>
      </c>
      <c r="AK68">
        <v>688.02</v>
      </c>
      <c r="AL68">
        <v>20.04</v>
      </c>
      <c r="AM68">
        <v>0</v>
      </c>
      <c r="AN68">
        <v>0</v>
      </c>
      <c r="AO68">
        <v>667.98</v>
      </c>
      <c r="AP68">
        <v>0</v>
      </c>
      <c r="AQ68">
        <v>46.31</v>
      </c>
      <c r="AR68">
        <v>0</v>
      </c>
      <c r="AS68">
        <v>0</v>
      </c>
      <c r="AT68">
        <v>65</v>
      </c>
      <c r="AU68">
        <v>40</v>
      </c>
      <c r="AV68">
        <v>1</v>
      </c>
      <c r="AW68">
        <v>1</v>
      </c>
      <c r="AZ68">
        <v>1</v>
      </c>
      <c r="BA68">
        <v>10.1</v>
      </c>
      <c r="BB68">
        <v>1</v>
      </c>
      <c r="BC68">
        <v>7.56</v>
      </c>
      <c r="BD68" t="s">
        <v>6</v>
      </c>
      <c r="BE68" t="s">
        <v>6</v>
      </c>
      <c r="BF68" t="s">
        <v>6</v>
      </c>
      <c r="BG68" t="s">
        <v>6</v>
      </c>
      <c r="BH68">
        <v>0</v>
      </c>
      <c r="BI68">
        <v>4</v>
      </c>
      <c r="BJ68" t="s">
        <v>94</v>
      </c>
      <c r="BM68">
        <v>200001</v>
      </c>
      <c r="BN68">
        <v>0</v>
      </c>
      <c r="BO68" t="s">
        <v>6</v>
      </c>
      <c r="BP68">
        <v>0</v>
      </c>
      <c r="BQ68">
        <v>4</v>
      </c>
      <c r="BR68">
        <v>0</v>
      </c>
      <c r="BS68">
        <v>1</v>
      </c>
      <c r="BT68">
        <v>1</v>
      </c>
      <c r="BU68">
        <v>1</v>
      </c>
      <c r="BV68">
        <v>1</v>
      </c>
      <c r="BW68">
        <v>1</v>
      </c>
      <c r="BX68">
        <v>1</v>
      </c>
      <c r="BY68" t="s">
        <v>6</v>
      </c>
      <c r="BZ68">
        <v>65</v>
      </c>
      <c r="CA68">
        <v>40</v>
      </c>
      <c r="CB68" t="s">
        <v>6</v>
      </c>
      <c r="CE68">
        <v>0</v>
      </c>
      <c r="CF68">
        <v>0</v>
      </c>
      <c r="CG68">
        <v>0</v>
      </c>
      <c r="CM68">
        <v>0</v>
      </c>
      <c r="CN68" t="s">
        <v>6</v>
      </c>
      <c r="CO68">
        <v>0</v>
      </c>
      <c r="CP68">
        <f>(P68+Q68+S68)</f>
        <v>26986</v>
      </c>
      <c r="CQ68">
        <f>AC68*BC68</f>
        <v>0</v>
      </c>
      <c r="CR68">
        <f>AD68*BB68</f>
        <v>0</v>
      </c>
      <c r="CS68">
        <f>AE68*BS68</f>
        <v>0</v>
      </c>
      <c r="CT68">
        <f>AF68*BA68</f>
        <v>6746.598</v>
      </c>
      <c r="CU68">
        <f t="shared" si="37"/>
        <v>0</v>
      </c>
      <c r="CV68">
        <f t="shared" si="37"/>
        <v>46.31</v>
      </c>
      <c r="CW68">
        <f t="shared" si="37"/>
        <v>0</v>
      </c>
      <c r="CX68">
        <f t="shared" si="37"/>
        <v>0</v>
      </c>
      <c r="CY68">
        <f>(S68+R68)*(BZ68/100)</f>
        <v>17540.900000000001</v>
      </c>
      <c r="CZ68">
        <f>(S68+R68)*(CA68/100)</f>
        <v>10794.400000000001</v>
      </c>
      <c r="DC68" t="s">
        <v>6</v>
      </c>
      <c r="DD68" t="s">
        <v>6</v>
      </c>
      <c r="DE68" t="s">
        <v>6</v>
      </c>
      <c r="DF68" t="s">
        <v>6</v>
      </c>
      <c r="DG68" t="s">
        <v>6</v>
      </c>
      <c r="DH68" t="s">
        <v>6</v>
      </c>
      <c r="DI68" t="s">
        <v>6</v>
      </c>
      <c r="DJ68" t="s">
        <v>6</v>
      </c>
      <c r="DK68" t="s">
        <v>6</v>
      </c>
      <c r="DL68" t="s">
        <v>6</v>
      </c>
      <c r="DM68" t="s">
        <v>6</v>
      </c>
      <c r="DN68">
        <v>65</v>
      </c>
      <c r="DO68">
        <v>40</v>
      </c>
      <c r="DP68">
        <v>1</v>
      </c>
      <c r="DQ68">
        <v>1</v>
      </c>
      <c r="DU68">
        <v>1013</v>
      </c>
      <c r="DV68" t="s">
        <v>21</v>
      </c>
      <c r="DW68" t="s">
        <v>21</v>
      </c>
      <c r="DX68">
        <v>1</v>
      </c>
      <c r="DZ68" t="s">
        <v>6</v>
      </c>
      <c r="EA68" t="s">
        <v>6</v>
      </c>
      <c r="EB68" t="s">
        <v>6</v>
      </c>
      <c r="EC68" t="s">
        <v>6</v>
      </c>
      <c r="EE68">
        <v>51086087</v>
      </c>
      <c r="EF68">
        <v>4</v>
      </c>
      <c r="EG68" t="s">
        <v>25</v>
      </c>
      <c r="EH68">
        <v>0</v>
      </c>
      <c r="EI68" t="s">
        <v>6</v>
      </c>
      <c r="EJ68">
        <v>4</v>
      </c>
      <c r="EK68">
        <v>200001</v>
      </c>
      <c r="EL68" t="s">
        <v>26</v>
      </c>
      <c r="EM68" t="s">
        <v>27</v>
      </c>
      <c r="EO68" t="s">
        <v>6</v>
      </c>
      <c r="EQ68">
        <v>131072</v>
      </c>
      <c r="ER68">
        <v>688.02</v>
      </c>
      <c r="ES68">
        <v>20.04</v>
      </c>
      <c r="ET68">
        <v>0</v>
      </c>
      <c r="EU68">
        <v>0</v>
      </c>
      <c r="EV68">
        <v>667.98</v>
      </c>
      <c r="EW68">
        <v>46.31</v>
      </c>
      <c r="EX68">
        <v>0</v>
      </c>
      <c r="EY68">
        <v>1</v>
      </c>
      <c r="FQ68">
        <v>0</v>
      </c>
      <c r="FR68">
        <f>ROUND(IF(BI68=3,GM68,0),0)</f>
        <v>0</v>
      </c>
      <c r="FS68">
        <v>0</v>
      </c>
      <c r="FX68">
        <v>65</v>
      </c>
      <c r="FY68">
        <v>40</v>
      </c>
      <c r="GA68" t="s">
        <v>6</v>
      </c>
      <c r="GD68">
        <v>1</v>
      </c>
      <c r="GF68">
        <v>-971001960</v>
      </c>
      <c r="GG68">
        <v>2</v>
      </c>
      <c r="GH68">
        <v>1</v>
      </c>
      <c r="GI68">
        <v>2</v>
      </c>
      <c r="GJ68">
        <v>0</v>
      </c>
      <c r="GK68">
        <v>0</v>
      </c>
      <c r="GL68">
        <f>ROUND(IF(AND(BH68=3,BI68=3,FS68&lt;&gt;0),P68,0),0)</f>
        <v>0</v>
      </c>
      <c r="GM68">
        <f>ROUND(O68+X68+Y68,0)+GX68</f>
        <v>55321</v>
      </c>
      <c r="GN68">
        <f>IF(OR(BI68=0,BI68=1),GM68-GX68,0)</f>
        <v>0</v>
      </c>
      <c r="GO68">
        <f>IF(BI68=2,GM68-GX68,0)</f>
        <v>0</v>
      </c>
      <c r="GP68">
        <f>IF(BI68=4,GM68-GX68,0)</f>
        <v>55321</v>
      </c>
      <c r="GR68">
        <v>0</v>
      </c>
      <c r="GS68">
        <v>0</v>
      </c>
      <c r="GT68">
        <v>0</v>
      </c>
      <c r="GU68" t="s">
        <v>6</v>
      </c>
      <c r="GV68">
        <f>ROUND((GT68),2)</f>
        <v>0</v>
      </c>
      <c r="GW68">
        <v>1013</v>
      </c>
      <c r="GX68">
        <f>ROUND(HC68*I68,0)</f>
        <v>0</v>
      </c>
      <c r="HA68">
        <v>0</v>
      </c>
      <c r="HB68">
        <v>0</v>
      </c>
      <c r="HC68">
        <f>GV68*GW68</f>
        <v>0</v>
      </c>
      <c r="HE68" t="s">
        <v>6</v>
      </c>
      <c r="HF68" t="s">
        <v>6</v>
      </c>
      <c r="HM68" t="s">
        <v>6</v>
      </c>
      <c r="HN68" t="s">
        <v>29</v>
      </c>
      <c r="HO68" t="s">
        <v>30</v>
      </c>
      <c r="HP68" t="s">
        <v>25</v>
      </c>
      <c r="HQ68" t="s">
        <v>25</v>
      </c>
      <c r="IK68">
        <v>0</v>
      </c>
    </row>
    <row r="69" spans="1:255" x14ac:dyDescent="0.2">
      <c r="A69" s="2">
        <v>17</v>
      </c>
      <c r="B69" s="2">
        <v>1</v>
      </c>
      <c r="C69" s="2">
        <f>ROW(SmtRes!A21)</f>
        <v>21</v>
      </c>
      <c r="D69" s="2">
        <f>ROW(EtalonRes!A24)</f>
        <v>24</v>
      </c>
      <c r="E69" s="2" t="s">
        <v>31</v>
      </c>
      <c r="F69" s="2" t="s">
        <v>95</v>
      </c>
      <c r="G69" s="2" t="s">
        <v>96</v>
      </c>
      <c r="H69" s="2" t="s">
        <v>34</v>
      </c>
      <c r="I69" s="2">
        <v>78</v>
      </c>
      <c r="J69" s="2">
        <v>0</v>
      </c>
      <c r="K69" s="2">
        <v>78</v>
      </c>
      <c r="L69" s="2"/>
      <c r="M69" s="2"/>
      <c r="N69" s="2"/>
      <c r="O69" s="2">
        <f>ROUND(CP69,0)</f>
        <v>5190</v>
      </c>
      <c r="P69" s="2">
        <f>ROUND(CQ69*I69,0)</f>
        <v>0</v>
      </c>
      <c r="Q69" s="2">
        <f>ROUND(CR69*I69,0)</f>
        <v>0</v>
      </c>
      <c r="R69" s="2">
        <f>ROUND(CS69*I69,0)</f>
        <v>0</v>
      </c>
      <c r="S69" s="2">
        <f>ROUND(CT69*I69,0)</f>
        <v>5190</v>
      </c>
      <c r="T69" s="2">
        <f>ROUND(CU69*I69,0)</f>
        <v>0</v>
      </c>
      <c r="U69" s="2">
        <f>CV69*I69</f>
        <v>365.03999999999996</v>
      </c>
      <c r="V69" s="2">
        <f>CW69*I69</f>
        <v>0</v>
      </c>
      <c r="W69" s="2">
        <f>ROUND(CX69*I69,0)</f>
        <v>0</v>
      </c>
      <c r="X69" s="2">
        <f t="shared" si="34"/>
        <v>3374</v>
      </c>
      <c r="Y69" s="2">
        <f t="shared" si="34"/>
        <v>2076</v>
      </c>
      <c r="Z69" s="2"/>
      <c r="AA69" s="2">
        <v>72442871</v>
      </c>
      <c r="AB69" s="2">
        <f>ROUND((AC69+AD69+AF69),2)</f>
        <v>66.540000000000006</v>
      </c>
      <c r="AC69" s="2">
        <f>ROUND((ES69+(SUM(SmtRes!BC19:'SmtRes'!BC21)+SUM(EtalonRes!AL21:'EtalonRes'!AL24))),2)</f>
        <v>0</v>
      </c>
      <c r="AD69" s="2">
        <f>ROUND((((ET69)-(EU69))+AE69),2)</f>
        <v>0</v>
      </c>
      <c r="AE69" s="2">
        <f t="shared" si="35"/>
        <v>0</v>
      </c>
      <c r="AF69" s="2">
        <f t="shared" si="35"/>
        <v>66.540000000000006</v>
      </c>
      <c r="AG69" s="2">
        <f>ROUND((AP69),2)</f>
        <v>0</v>
      </c>
      <c r="AH69" s="2">
        <f t="shared" si="36"/>
        <v>4.68</v>
      </c>
      <c r="AI69" s="2">
        <f t="shared" si="36"/>
        <v>0</v>
      </c>
      <c r="AJ69" s="2">
        <f>(AS69)</f>
        <v>0</v>
      </c>
      <c r="AK69" s="2">
        <v>68.540000000000006</v>
      </c>
      <c r="AL69" s="2">
        <v>2</v>
      </c>
      <c r="AM69" s="2">
        <v>0</v>
      </c>
      <c r="AN69" s="2">
        <v>0</v>
      </c>
      <c r="AO69" s="2">
        <v>66.540000000000006</v>
      </c>
      <c r="AP69" s="2">
        <v>0</v>
      </c>
      <c r="AQ69" s="2">
        <v>4.68</v>
      </c>
      <c r="AR69" s="2">
        <v>0</v>
      </c>
      <c r="AS69" s="2">
        <v>0</v>
      </c>
      <c r="AT69" s="2">
        <v>65</v>
      </c>
      <c r="AU69" s="2">
        <v>40</v>
      </c>
      <c r="AV69" s="2">
        <v>1</v>
      </c>
      <c r="AW69" s="2">
        <v>1</v>
      </c>
      <c r="AX69" s="2"/>
      <c r="AY69" s="2"/>
      <c r="AZ69" s="2">
        <v>1</v>
      </c>
      <c r="BA69" s="2">
        <v>1</v>
      </c>
      <c r="BB69" s="2">
        <v>1</v>
      </c>
      <c r="BC69" s="2">
        <v>1</v>
      </c>
      <c r="BD69" s="2" t="s">
        <v>6</v>
      </c>
      <c r="BE69" s="2" t="s">
        <v>6</v>
      </c>
      <c r="BF69" s="2" t="s">
        <v>6</v>
      </c>
      <c r="BG69" s="2" t="s">
        <v>6</v>
      </c>
      <c r="BH69" s="2">
        <v>0</v>
      </c>
      <c r="BI69" s="2">
        <v>4</v>
      </c>
      <c r="BJ69" s="2" t="s">
        <v>97</v>
      </c>
      <c r="BK69" s="2"/>
      <c r="BL69" s="2"/>
      <c r="BM69" s="2">
        <v>200001</v>
      </c>
      <c r="BN69" s="2">
        <v>0</v>
      </c>
      <c r="BO69" s="2" t="s">
        <v>6</v>
      </c>
      <c r="BP69" s="2">
        <v>0</v>
      </c>
      <c r="BQ69" s="2">
        <v>4</v>
      </c>
      <c r="BR69" s="2">
        <v>0</v>
      </c>
      <c r="BS69" s="2">
        <v>1</v>
      </c>
      <c r="BT69" s="2">
        <v>1</v>
      </c>
      <c r="BU69" s="2">
        <v>1</v>
      </c>
      <c r="BV69" s="2">
        <v>1</v>
      </c>
      <c r="BW69" s="2">
        <v>1</v>
      </c>
      <c r="BX69" s="2">
        <v>1</v>
      </c>
      <c r="BY69" s="2" t="s">
        <v>6</v>
      </c>
      <c r="BZ69" s="2">
        <v>65</v>
      </c>
      <c r="CA69" s="2">
        <v>40</v>
      </c>
      <c r="CB69" s="2" t="s">
        <v>6</v>
      </c>
      <c r="CC69" s="2"/>
      <c r="CD69" s="2"/>
      <c r="CE69" s="2">
        <v>0</v>
      </c>
      <c r="CF69" s="2">
        <v>0</v>
      </c>
      <c r="CG69" s="2">
        <v>0</v>
      </c>
      <c r="CH69" s="2"/>
      <c r="CI69" s="2"/>
      <c r="CJ69" s="2"/>
      <c r="CK69" s="2"/>
      <c r="CL69" s="2"/>
      <c r="CM69" s="2">
        <v>0</v>
      </c>
      <c r="CN69" s="2" t="s">
        <v>6</v>
      </c>
      <c r="CO69" s="2">
        <v>0</v>
      </c>
      <c r="CP69" s="2">
        <f>(P69+Q69+S69)</f>
        <v>5190</v>
      </c>
      <c r="CQ69" s="2">
        <f>AC69*BC69</f>
        <v>0</v>
      </c>
      <c r="CR69" s="2">
        <f>AD69*BB69</f>
        <v>0</v>
      </c>
      <c r="CS69" s="2">
        <f>AE69*BS69</f>
        <v>0</v>
      </c>
      <c r="CT69" s="2">
        <f>AF69*BA69</f>
        <v>66.540000000000006</v>
      </c>
      <c r="CU69" s="2">
        <f t="shared" si="37"/>
        <v>0</v>
      </c>
      <c r="CV69" s="2">
        <f t="shared" si="37"/>
        <v>4.68</v>
      </c>
      <c r="CW69" s="2">
        <f t="shared" si="37"/>
        <v>0</v>
      </c>
      <c r="CX69" s="2">
        <f t="shared" si="37"/>
        <v>0</v>
      </c>
      <c r="CY69" s="2">
        <f>(((S69+R69)*AT69)/100)</f>
        <v>3373.5</v>
      </c>
      <c r="CZ69" s="2">
        <f>(((S69+R69)*AU69)/100)</f>
        <v>2076</v>
      </c>
      <c r="DA69" s="2"/>
      <c r="DB69" s="2"/>
      <c r="DC69" s="2" t="s">
        <v>6</v>
      </c>
      <c r="DD69" s="2" t="s">
        <v>6</v>
      </c>
      <c r="DE69" s="2" t="s">
        <v>6</v>
      </c>
      <c r="DF69" s="2" t="s">
        <v>6</v>
      </c>
      <c r="DG69" s="2" t="s">
        <v>6</v>
      </c>
      <c r="DH69" s="2" t="s">
        <v>6</v>
      </c>
      <c r="DI69" s="2" t="s">
        <v>6</v>
      </c>
      <c r="DJ69" s="2" t="s">
        <v>6</v>
      </c>
      <c r="DK69" s="2" t="s">
        <v>6</v>
      </c>
      <c r="DL69" s="2" t="s">
        <v>6</v>
      </c>
      <c r="DM69" s="2" t="s">
        <v>6</v>
      </c>
      <c r="DN69" s="2">
        <v>0</v>
      </c>
      <c r="DO69" s="2">
        <v>0</v>
      </c>
      <c r="DP69" s="2">
        <v>1</v>
      </c>
      <c r="DQ69" s="2">
        <v>1</v>
      </c>
      <c r="DR69" s="2"/>
      <c r="DS69" s="2"/>
      <c r="DT69" s="2"/>
      <c r="DU69" s="2">
        <v>1013</v>
      </c>
      <c r="DV69" s="2" t="s">
        <v>34</v>
      </c>
      <c r="DW69" s="2" t="s">
        <v>34</v>
      </c>
      <c r="DX69" s="2">
        <v>1</v>
      </c>
      <c r="DY69" s="2"/>
      <c r="DZ69" s="2" t="s">
        <v>6</v>
      </c>
      <c r="EA69" s="2" t="s">
        <v>6</v>
      </c>
      <c r="EB69" s="2" t="s">
        <v>6</v>
      </c>
      <c r="EC69" s="2" t="s">
        <v>6</v>
      </c>
      <c r="ED69" s="2"/>
      <c r="EE69" s="2">
        <v>51086087</v>
      </c>
      <c r="EF69" s="2">
        <v>4</v>
      </c>
      <c r="EG69" s="2" t="s">
        <v>25</v>
      </c>
      <c r="EH69" s="2">
        <v>0</v>
      </c>
      <c r="EI69" s="2" t="s">
        <v>6</v>
      </c>
      <c r="EJ69" s="2">
        <v>4</v>
      </c>
      <c r="EK69" s="2">
        <v>200001</v>
      </c>
      <c r="EL69" s="2" t="s">
        <v>26</v>
      </c>
      <c r="EM69" s="2" t="s">
        <v>27</v>
      </c>
      <c r="EN69" s="2"/>
      <c r="EO69" s="2" t="s">
        <v>6</v>
      </c>
      <c r="EP69" s="2"/>
      <c r="EQ69" s="2">
        <v>131072</v>
      </c>
      <c r="ER69" s="2">
        <v>68.540000000000006</v>
      </c>
      <c r="ES69" s="2">
        <v>2</v>
      </c>
      <c r="ET69" s="2">
        <v>0</v>
      </c>
      <c r="EU69" s="2">
        <v>0</v>
      </c>
      <c r="EV69" s="2">
        <v>66.540000000000006</v>
      </c>
      <c r="EW69" s="2">
        <v>4.68</v>
      </c>
      <c r="EX69" s="2">
        <v>0</v>
      </c>
      <c r="EY69" s="2">
        <v>1</v>
      </c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>
        <v>0</v>
      </c>
      <c r="FR69" s="2">
        <f>ROUND(IF(BI69=3,GM69,0),0)</f>
        <v>0</v>
      </c>
      <c r="FS69" s="2">
        <v>0</v>
      </c>
      <c r="FT69" s="2"/>
      <c r="FU69" s="2"/>
      <c r="FV69" s="2"/>
      <c r="FW69" s="2"/>
      <c r="FX69" s="2">
        <v>65</v>
      </c>
      <c r="FY69" s="2">
        <v>40</v>
      </c>
      <c r="FZ69" s="2"/>
      <c r="GA69" s="2" t="s">
        <v>6</v>
      </c>
      <c r="GB69" s="2"/>
      <c r="GC69" s="2"/>
      <c r="GD69" s="2">
        <v>1</v>
      </c>
      <c r="GE69" s="2"/>
      <c r="GF69" s="2">
        <v>1270445434</v>
      </c>
      <c r="GG69" s="2">
        <v>2</v>
      </c>
      <c r="GH69" s="2">
        <v>1</v>
      </c>
      <c r="GI69" s="2">
        <v>-2</v>
      </c>
      <c r="GJ69" s="2">
        <v>0</v>
      </c>
      <c r="GK69" s="2">
        <v>0</v>
      </c>
      <c r="GL69" s="2">
        <f>ROUND(IF(AND(BH69=3,BI69=3,FS69&lt;&gt;0),P69,0),0)</f>
        <v>0</v>
      </c>
      <c r="GM69" s="2">
        <f>ROUND(O69+X69+Y69,0)+GX69</f>
        <v>10640</v>
      </c>
      <c r="GN69" s="2">
        <f>IF(OR(BI69=0,BI69=1),GM69-GX69,0)</f>
        <v>0</v>
      </c>
      <c r="GO69" s="2">
        <f>IF(BI69=2,GM69-GX69,0)</f>
        <v>0</v>
      </c>
      <c r="GP69" s="2">
        <f>IF(BI69=4,GM69-GX69,0)</f>
        <v>10640</v>
      </c>
      <c r="GQ69" s="2"/>
      <c r="GR69" s="2">
        <v>0</v>
      </c>
      <c r="GS69" s="2">
        <v>3</v>
      </c>
      <c r="GT69" s="2">
        <v>0</v>
      </c>
      <c r="GU69" s="2" t="s">
        <v>6</v>
      </c>
      <c r="GV69" s="2">
        <f>ROUND((GT69),2)</f>
        <v>0</v>
      </c>
      <c r="GW69" s="2">
        <v>1</v>
      </c>
      <c r="GX69" s="2">
        <f>ROUND(HC69*I69,0)</f>
        <v>0</v>
      </c>
      <c r="GY69" s="2"/>
      <c r="GZ69" s="2"/>
      <c r="HA69" s="2">
        <v>0</v>
      </c>
      <c r="HB69" s="2">
        <v>0</v>
      </c>
      <c r="HC69" s="2">
        <f>GV69*GW69</f>
        <v>0</v>
      </c>
      <c r="HD69" s="2"/>
      <c r="HE69" s="2" t="s">
        <v>6</v>
      </c>
      <c r="HF69" s="2" t="s">
        <v>6</v>
      </c>
      <c r="HG69" s="2"/>
      <c r="HH69" s="2"/>
      <c r="HI69" s="2"/>
      <c r="HJ69" s="2"/>
      <c r="HK69" s="2"/>
      <c r="HL69" s="2"/>
      <c r="HM69" s="2" t="s">
        <v>6</v>
      </c>
      <c r="HN69" s="2" t="s">
        <v>29</v>
      </c>
      <c r="HO69" s="2" t="s">
        <v>30</v>
      </c>
      <c r="HP69" s="2" t="s">
        <v>25</v>
      </c>
      <c r="HQ69" s="2" t="s">
        <v>25</v>
      </c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>
        <v>0</v>
      </c>
      <c r="IL69" s="2"/>
      <c r="IM69" s="2"/>
      <c r="IN69" s="2"/>
      <c r="IO69" s="2"/>
      <c r="IP69" s="2"/>
      <c r="IQ69" s="2"/>
      <c r="IR69" s="2"/>
      <c r="IS69" s="2"/>
      <c r="IT69" s="2"/>
      <c r="IU69" s="2"/>
    </row>
    <row r="70" spans="1:255" x14ac:dyDescent="0.2">
      <c r="A70">
        <v>17</v>
      </c>
      <c r="B70">
        <v>1</v>
      </c>
      <c r="C70">
        <f>ROW(SmtRes!A24)</f>
        <v>24</v>
      </c>
      <c r="D70">
        <f>ROW(EtalonRes!A28)</f>
        <v>28</v>
      </c>
      <c r="E70" t="s">
        <v>31</v>
      </c>
      <c r="F70" t="s">
        <v>95</v>
      </c>
      <c r="G70" t="s">
        <v>96</v>
      </c>
      <c r="H70" t="s">
        <v>34</v>
      </c>
      <c r="I70">
        <v>78</v>
      </c>
      <c r="J70">
        <v>0</v>
      </c>
      <c r="K70">
        <v>78</v>
      </c>
      <c r="O70">
        <f>ROUND(CP70,0)</f>
        <v>52420</v>
      </c>
      <c r="P70">
        <f>ROUND(CQ70*I70,0)</f>
        <v>0</v>
      </c>
      <c r="Q70">
        <f>ROUND(CR70*I70,0)</f>
        <v>0</v>
      </c>
      <c r="R70">
        <f>ROUND(CS70*I70,0)</f>
        <v>0</v>
      </c>
      <c r="S70">
        <f>ROUND(CT70*I70,0)</f>
        <v>52420</v>
      </c>
      <c r="T70">
        <f>ROUND(CU70*I70,0)</f>
        <v>0</v>
      </c>
      <c r="U70">
        <f>CV70*I70</f>
        <v>365.03999999999996</v>
      </c>
      <c r="V70">
        <f>CW70*I70</f>
        <v>0</v>
      </c>
      <c r="W70">
        <f>ROUND(CX70*I70,0)</f>
        <v>0</v>
      </c>
      <c r="X70">
        <f t="shared" si="34"/>
        <v>34073</v>
      </c>
      <c r="Y70">
        <f t="shared" si="34"/>
        <v>20968</v>
      </c>
      <c r="AA70">
        <v>72442872</v>
      </c>
      <c r="AB70">
        <f>ROUND((AC70+AD70+AF70),2)</f>
        <v>66.540000000000006</v>
      </c>
      <c r="AC70">
        <f>ROUND((ES70+(SUM(SmtRes!BC22:'SmtRes'!BC24)+SUM(EtalonRes!AL25:'EtalonRes'!AL28))),2)</f>
        <v>0</v>
      </c>
      <c r="AD70">
        <f>ROUND((((ET70)-(EU70))+AE70),2)</f>
        <v>0</v>
      </c>
      <c r="AE70">
        <f t="shared" si="35"/>
        <v>0</v>
      </c>
      <c r="AF70">
        <f t="shared" si="35"/>
        <v>66.540000000000006</v>
      </c>
      <c r="AG70">
        <f>ROUND((AP70),2)</f>
        <v>0</v>
      </c>
      <c r="AH70">
        <f t="shared" si="36"/>
        <v>4.68</v>
      </c>
      <c r="AI70">
        <f t="shared" si="36"/>
        <v>0</v>
      </c>
      <c r="AJ70">
        <f>(AS70)</f>
        <v>0</v>
      </c>
      <c r="AK70">
        <v>68.540000000000006</v>
      </c>
      <c r="AL70">
        <v>2</v>
      </c>
      <c r="AM70">
        <v>0</v>
      </c>
      <c r="AN70">
        <v>0</v>
      </c>
      <c r="AO70">
        <v>66.540000000000006</v>
      </c>
      <c r="AP70">
        <v>0</v>
      </c>
      <c r="AQ70">
        <v>4.68</v>
      </c>
      <c r="AR70">
        <v>0</v>
      </c>
      <c r="AS70">
        <v>0</v>
      </c>
      <c r="AT70">
        <v>65</v>
      </c>
      <c r="AU70">
        <v>40</v>
      </c>
      <c r="AV70">
        <v>1</v>
      </c>
      <c r="AW70">
        <v>1</v>
      </c>
      <c r="AZ70">
        <v>1</v>
      </c>
      <c r="BA70">
        <v>10.1</v>
      </c>
      <c r="BB70">
        <v>1</v>
      </c>
      <c r="BC70">
        <v>7.56</v>
      </c>
      <c r="BD70" t="s">
        <v>6</v>
      </c>
      <c r="BE70" t="s">
        <v>6</v>
      </c>
      <c r="BF70" t="s">
        <v>6</v>
      </c>
      <c r="BG70" t="s">
        <v>6</v>
      </c>
      <c r="BH70">
        <v>0</v>
      </c>
      <c r="BI70">
        <v>4</v>
      </c>
      <c r="BJ70" t="s">
        <v>97</v>
      </c>
      <c r="BM70">
        <v>200001</v>
      </c>
      <c r="BN70">
        <v>0</v>
      </c>
      <c r="BO70" t="s">
        <v>6</v>
      </c>
      <c r="BP70">
        <v>0</v>
      </c>
      <c r="BQ70">
        <v>4</v>
      </c>
      <c r="BR70">
        <v>0</v>
      </c>
      <c r="BS70">
        <v>1</v>
      </c>
      <c r="BT70">
        <v>1</v>
      </c>
      <c r="BU70">
        <v>1</v>
      </c>
      <c r="BV70">
        <v>1</v>
      </c>
      <c r="BW70">
        <v>1</v>
      </c>
      <c r="BX70">
        <v>1</v>
      </c>
      <c r="BY70" t="s">
        <v>6</v>
      </c>
      <c r="BZ70">
        <v>65</v>
      </c>
      <c r="CA70">
        <v>40</v>
      </c>
      <c r="CB70" t="s">
        <v>6</v>
      </c>
      <c r="CE70">
        <v>0</v>
      </c>
      <c r="CF70">
        <v>0</v>
      </c>
      <c r="CG70">
        <v>0</v>
      </c>
      <c r="CM70">
        <v>0</v>
      </c>
      <c r="CN70" t="s">
        <v>6</v>
      </c>
      <c r="CO70">
        <v>0</v>
      </c>
      <c r="CP70">
        <f>(P70+Q70+S70)</f>
        <v>52420</v>
      </c>
      <c r="CQ70">
        <f>AC70*BC70</f>
        <v>0</v>
      </c>
      <c r="CR70">
        <f>AD70*BB70</f>
        <v>0</v>
      </c>
      <c r="CS70">
        <f>AE70*BS70</f>
        <v>0</v>
      </c>
      <c r="CT70">
        <f>AF70*BA70</f>
        <v>672.05400000000009</v>
      </c>
      <c r="CU70">
        <f t="shared" si="37"/>
        <v>0</v>
      </c>
      <c r="CV70">
        <f t="shared" si="37"/>
        <v>4.68</v>
      </c>
      <c r="CW70">
        <f t="shared" si="37"/>
        <v>0</v>
      </c>
      <c r="CX70">
        <f t="shared" si="37"/>
        <v>0</v>
      </c>
      <c r="CY70">
        <f>(S70+R70)*(BZ70/100)</f>
        <v>34073</v>
      </c>
      <c r="CZ70">
        <f>(S70+R70)*(CA70/100)</f>
        <v>20968</v>
      </c>
      <c r="DC70" t="s">
        <v>6</v>
      </c>
      <c r="DD70" t="s">
        <v>6</v>
      </c>
      <c r="DE70" t="s">
        <v>6</v>
      </c>
      <c r="DF70" t="s">
        <v>6</v>
      </c>
      <c r="DG70" t="s">
        <v>6</v>
      </c>
      <c r="DH70" t="s">
        <v>6</v>
      </c>
      <c r="DI70" t="s">
        <v>6</v>
      </c>
      <c r="DJ70" t="s">
        <v>6</v>
      </c>
      <c r="DK70" t="s">
        <v>6</v>
      </c>
      <c r="DL70" t="s">
        <v>6</v>
      </c>
      <c r="DM70" t="s">
        <v>6</v>
      </c>
      <c r="DN70">
        <v>65</v>
      </c>
      <c r="DO70">
        <v>40</v>
      </c>
      <c r="DP70">
        <v>1</v>
      </c>
      <c r="DQ70">
        <v>1</v>
      </c>
      <c r="DU70">
        <v>1013</v>
      </c>
      <c r="DV70" t="s">
        <v>34</v>
      </c>
      <c r="DW70" t="s">
        <v>34</v>
      </c>
      <c r="DX70">
        <v>1</v>
      </c>
      <c r="DZ70" t="s">
        <v>6</v>
      </c>
      <c r="EA70" t="s">
        <v>6</v>
      </c>
      <c r="EB70" t="s">
        <v>6</v>
      </c>
      <c r="EC70" t="s">
        <v>6</v>
      </c>
      <c r="EE70">
        <v>51086087</v>
      </c>
      <c r="EF70">
        <v>4</v>
      </c>
      <c r="EG70" t="s">
        <v>25</v>
      </c>
      <c r="EH70">
        <v>0</v>
      </c>
      <c r="EI70" t="s">
        <v>6</v>
      </c>
      <c r="EJ70">
        <v>4</v>
      </c>
      <c r="EK70">
        <v>200001</v>
      </c>
      <c r="EL70" t="s">
        <v>26</v>
      </c>
      <c r="EM70" t="s">
        <v>27</v>
      </c>
      <c r="EO70" t="s">
        <v>6</v>
      </c>
      <c r="EQ70">
        <v>131072</v>
      </c>
      <c r="ER70">
        <v>68.540000000000006</v>
      </c>
      <c r="ES70">
        <v>2</v>
      </c>
      <c r="ET70">
        <v>0</v>
      </c>
      <c r="EU70">
        <v>0</v>
      </c>
      <c r="EV70">
        <v>66.540000000000006</v>
      </c>
      <c r="EW70">
        <v>4.68</v>
      </c>
      <c r="EX70">
        <v>0</v>
      </c>
      <c r="EY70">
        <v>1</v>
      </c>
      <c r="FQ70">
        <v>0</v>
      </c>
      <c r="FR70">
        <f>ROUND(IF(BI70=3,GM70,0),0)</f>
        <v>0</v>
      </c>
      <c r="FS70">
        <v>0</v>
      </c>
      <c r="FX70">
        <v>65</v>
      </c>
      <c r="FY70">
        <v>40</v>
      </c>
      <c r="GA70" t="s">
        <v>6</v>
      </c>
      <c r="GD70">
        <v>1</v>
      </c>
      <c r="GF70">
        <v>1270445434</v>
      </c>
      <c r="GG70">
        <v>2</v>
      </c>
      <c r="GH70">
        <v>1</v>
      </c>
      <c r="GI70">
        <v>2</v>
      </c>
      <c r="GJ70">
        <v>0</v>
      </c>
      <c r="GK70">
        <v>0</v>
      </c>
      <c r="GL70">
        <f>ROUND(IF(AND(BH70=3,BI70=3,FS70&lt;&gt;0),P70,0),0)</f>
        <v>0</v>
      </c>
      <c r="GM70">
        <f>ROUND(O70+X70+Y70,0)+GX70</f>
        <v>107461</v>
      </c>
      <c r="GN70">
        <f>IF(OR(BI70=0,BI70=1),GM70-GX70,0)</f>
        <v>0</v>
      </c>
      <c r="GO70">
        <f>IF(BI70=2,GM70-GX70,0)</f>
        <v>0</v>
      </c>
      <c r="GP70">
        <f>IF(BI70=4,GM70-GX70,0)</f>
        <v>107461</v>
      </c>
      <c r="GR70">
        <v>0</v>
      </c>
      <c r="GS70">
        <v>0</v>
      </c>
      <c r="GT70">
        <v>0</v>
      </c>
      <c r="GU70" t="s">
        <v>6</v>
      </c>
      <c r="GV70">
        <f>ROUND((GT70),2)</f>
        <v>0</v>
      </c>
      <c r="GW70">
        <v>1013</v>
      </c>
      <c r="GX70">
        <f>ROUND(HC70*I70,0)</f>
        <v>0</v>
      </c>
      <c r="HA70">
        <v>0</v>
      </c>
      <c r="HB70">
        <v>0</v>
      </c>
      <c r="HC70">
        <f>GV70*GW70</f>
        <v>0</v>
      </c>
      <c r="HE70" t="s">
        <v>6</v>
      </c>
      <c r="HF70" t="s">
        <v>6</v>
      </c>
      <c r="HM70" t="s">
        <v>6</v>
      </c>
      <c r="HN70" t="s">
        <v>29</v>
      </c>
      <c r="HO70" t="s">
        <v>30</v>
      </c>
      <c r="HP70" t="s">
        <v>25</v>
      </c>
      <c r="HQ70" t="s">
        <v>25</v>
      </c>
      <c r="IK70">
        <v>0</v>
      </c>
    </row>
    <row r="72" spans="1:255" x14ac:dyDescent="0.2">
      <c r="A72" s="3">
        <v>51</v>
      </c>
      <c r="B72" s="3">
        <f>B63</f>
        <v>1</v>
      </c>
      <c r="C72" s="3">
        <f>A63</f>
        <v>4</v>
      </c>
      <c r="D72" s="3">
        <f>ROW(A63)</f>
        <v>63</v>
      </c>
      <c r="E72" s="3"/>
      <c r="F72" s="3" t="str">
        <f>IF(F63&lt;&gt;"",F63,"")</f>
        <v>Новый раздел</v>
      </c>
      <c r="G72" s="3" t="str">
        <f>IF(G63&lt;&gt;"",G63,"")</f>
        <v>Техническое освидетельствование лифтов</v>
      </c>
      <c r="H72" s="3">
        <v>0</v>
      </c>
      <c r="I72" s="3"/>
      <c r="J72" s="3"/>
      <c r="K72" s="3"/>
      <c r="L72" s="3"/>
      <c r="M72" s="3"/>
      <c r="N72" s="3"/>
      <c r="O72" s="3">
        <f t="shared" ref="O72:T72" si="38">ROUND(AB72,0)</f>
        <v>7862</v>
      </c>
      <c r="P72" s="3">
        <f t="shared" si="38"/>
        <v>0</v>
      </c>
      <c r="Q72" s="3">
        <f t="shared" si="38"/>
        <v>0</v>
      </c>
      <c r="R72" s="3">
        <f t="shared" si="38"/>
        <v>0</v>
      </c>
      <c r="S72" s="3">
        <f t="shared" si="38"/>
        <v>7862</v>
      </c>
      <c r="T72" s="3">
        <f t="shared" si="38"/>
        <v>0</v>
      </c>
      <c r="U72" s="3">
        <f>AH72</f>
        <v>550.28</v>
      </c>
      <c r="V72" s="3">
        <f>AI72</f>
        <v>0</v>
      </c>
      <c r="W72" s="3">
        <f>ROUND(AJ72,0)</f>
        <v>0</v>
      </c>
      <c r="X72" s="3">
        <f>ROUND(AK72,0)</f>
        <v>5111</v>
      </c>
      <c r="Y72" s="3">
        <f>ROUND(AL72,0)</f>
        <v>3145</v>
      </c>
      <c r="Z72" s="3"/>
      <c r="AA72" s="3"/>
      <c r="AB72" s="3">
        <f>ROUND(SUMIF(AA67:AA70,"=72442871",O67:O70),0)</f>
        <v>7862</v>
      </c>
      <c r="AC72" s="3">
        <f>ROUND(SUMIF(AA67:AA70,"=72442871",P67:P70),0)</f>
        <v>0</v>
      </c>
      <c r="AD72" s="3">
        <f>ROUND(SUMIF(AA67:AA70,"=72442871",Q67:Q70),0)</f>
        <v>0</v>
      </c>
      <c r="AE72" s="3">
        <f>ROUND(SUMIF(AA67:AA70,"=72442871",R67:R70),0)</f>
        <v>0</v>
      </c>
      <c r="AF72" s="3">
        <f>ROUND(SUMIF(AA67:AA70,"=72442871",S67:S70),0)</f>
        <v>7862</v>
      </c>
      <c r="AG72" s="3">
        <f>ROUND(SUMIF(AA67:AA70,"=72442871",T67:T70),0)</f>
        <v>0</v>
      </c>
      <c r="AH72" s="3">
        <f>SUMIF(AA67:AA70,"=72442871",U67:U70)</f>
        <v>550.28</v>
      </c>
      <c r="AI72" s="3">
        <f>SUMIF(AA67:AA70,"=72442871",V67:V70)</f>
        <v>0</v>
      </c>
      <c r="AJ72" s="3">
        <f>ROUND(SUMIF(AA67:AA70,"=72442871",W67:W70),0)</f>
        <v>0</v>
      </c>
      <c r="AK72" s="3">
        <f>ROUND(SUMIF(AA67:AA70,"=72442871",X67:X70),0)</f>
        <v>5111</v>
      </c>
      <c r="AL72" s="3">
        <f>ROUND(SUMIF(AA67:AA70,"=72442871",Y67:Y70),0)</f>
        <v>3145</v>
      </c>
      <c r="AM72" s="3"/>
      <c r="AN72" s="3"/>
      <c r="AO72" s="3">
        <f t="shared" ref="AO72:BD72" si="39">ROUND(BX72,0)</f>
        <v>0</v>
      </c>
      <c r="AP72" s="3">
        <f t="shared" si="39"/>
        <v>0</v>
      </c>
      <c r="AQ72" s="3">
        <f t="shared" si="39"/>
        <v>0</v>
      </c>
      <c r="AR72" s="3">
        <f t="shared" si="39"/>
        <v>16118</v>
      </c>
      <c r="AS72" s="3">
        <f t="shared" si="39"/>
        <v>0</v>
      </c>
      <c r="AT72" s="3">
        <f t="shared" si="39"/>
        <v>0</v>
      </c>
      <c r="AU72" s="3">
        <f t="shared" si="39"/>
        <v>16118</v>
      </c>
      <c r="AV72" s="3">
        <f t="shared" si="39"/>
        <v>0</v>
      </c>
      <c r="AW72" s="3">
        <f t="shared" si="39"/>
        <v>0</v>
      </c>
      <c r="AX72" s="3">
        <f t="shared" si="39"/>
        <v>0</v>
      </c>
      <c r="AY72" s="3">
        <f t="shared" si="39"/>
        <v>0</v>
      </c>
      <c r="AZ72" s="3">
        <f t="shared" si="39"/>
        <v>0</v>
      </c>
      <c r="BA72" s="3">
        <f t="shared" si="39"/>
        <v>0</v>
      </c>
      <c r="BB72" s="3">
        <f t="shared" si="39"/>
        <v>0</v>
      </c>
      <c r="BC72" s="3">
        <f t="shared" si="39"/>
        <v>0</v>
      </c>
      <c r="BD72" s="3">
        <f t="shared" si="39"/>
        <v>0</v>
      </c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>
        <f>ROUND(SUMIF(AA67:AA70,"=72442871",FQ67:FQ70),0)</f>
        <v>0</v>
      </c>
      <c r="BY72" s="3">
        <f>ROUND(SUMIF(AA67:AA70,"=72442871",FR67:FR70),0)</f>
        <v>0</v>
      </c>
      <c r="BZ72" s="3">
        <f>ROUND(SUMIF(AA67:AA70,"=72442871",GL67:GL70),0)</f>
        <v>0</v>
      </c>
      <c r="CA72" s="3">
        <f>ROUND(SUMIF(AA67:AA70,"=72442871",GM67:GM70),0)</f>
        <v>16118</v>
      </c>
      <c r="CB72" s="3">
        <f>ROUND(SUMIF(AA67:AA70,"=72442871",GN67:GN70),0)</f>
        <v>0</v>
      </c>
      <c r="CC72" s="3">
        <f>ROUND(SUMIF(AA67:AA70,"=72442871",GO67:GO70),0)</f>
        <v>0</v>
      </c>
      <c r="CD72" s="3">
        <f>ROUND(SUMIF(AA67:AA70,"=72442871",GP67:GP70),0)</f>
        <v>16118</v>
      </c>
      <c r="CE72" s="3">
        <f>AC72-BX72</f>
        <v>0</v>
      </c>
      <c r="CF72" s="3">
        <f>AC72-BY72</f>
        <v>0</v>
      </c>
      <c r="CG72" s="3">
        <f>BX72-BZ72</f>
        <v>0</v>
      </c>
      <c r="CH72" s="3">
        <f>AC72-BX72-BY72+BZ72</f>
        <v>0</v>
      </c>
      <c r="CI72" s="3">
        <f>BY72-BZ72</f>
        <v>0</v>
      </c>
      <c r="CJ72" s="3">
        <f>ROUND(SUMIF(AA67:AA70,"=72442871",GX67:GX70),0)</f>
        <v>0</v>
      </c>
      <c r="CK72" s="3">
        <f>ROUND(SUMIF(AA67:AA70,"=72442871",GY67:GY70),0)</f>
        <v>0</v>
      </c>
      <c r="CL72" s="3">
        <f>ROUND(SUMIF(AA67:AA70,"=72442871",GZ67:GZ70),0)</f>
        <v>0</v>
      </c>
      <c r="CM72" s="3">
        <f>ROUND(SUMIF(AA67:AA70,"=72442871",HD67:HD70),0)</f>
        <v>0</v>
      </c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4">
        <f t="shared" ref="DG72:DL72" si="40">ROUND(DT72,0)</f>
        <v>79406</v>
      </c>
      <c r="DH72" s="4">
        <f t="shared" si="40"/>
        <v>0</v>
      </c>
      <c r="DI72" s="4">
        <f t="shared" si="40"/>
        <v>0</v>
      </c>
      <c r="DJ72" s="4">
        <f t="shared" si="40"/>
        <v>0</v>
      </c>
      <c r="DK72" s="4">
        <f t="shared" si="40"/>
        <v>79406</v>
      </c>
      <c r="DL72" s="4">
        <f t="shared" si="40"/>
        <v>0</v>
      </c>
      <c r="DM72" s="4">
        <f>DZ72</f>
        <v>550.28</v>
      </c>
      <c r="DN72" s="4">
        <f>EA72</f>
        <v>0</v>
      </c>
      <c r="DO72" s="4">
        <f>ROUND(EB72,0)</f>
        <v>0</v>
      </c>
      <c r="DP72" s="4">
        <f>ROUND(EC72,0)</f>
        <v>51614</v>
      </c>
      <c r="DQ72" s="4">
        <f>ROUND(ED72,0)</f>
        <v>31762</v>
      </c>
      <c r="DR72" s="4"/>
      <c r="DS72" s="4"/>
      <c r="DT72" s="4">
        <f>ROUND(SUMIF(AA67:AA70,"=72442872",O67:O70),0)</f>
        <v>79406</v>
      </c>
      <c r="DU72" s="4">
        <f>ROUND(SUMIF(AA67:AA70,"=72442872",P67:P70),0)</f>
        <v>0</v>
      </c>
      <c r="DV72" s="4">
        <f>ROUND(SUMIF(AA67:AA70,"=72442872",Q67:Q70),0)</f>
        <v>0</v>
      </c>
      <c r="DW72" s="4">
        <f>ROUND(SUMIF(AA67:AA70,"=72442872",R67:R70),0)</f>
        <v>0</v>
      </c>
      <c r="DX72" s="4">
        <f>ROUND(SUMIF(AA67:AA70,"=72442872",S67:S70),0)</f>
        <v>79406</v>
      </c>
      <c r="DY72" s="4">
        <f>ROUND(SUMIF(AA67:AA70,"=72442872",T67:T70),0)</f>
        <v>0</v>
      </c>
      <c r="DZ72" s="4">
        <f>SUMIF(AA67:AA70,"=72442872",U67:U70)</f>
        <v>550.28</v>
      </c>
      <c r="EA72" s="4">
        <f>SUMIF(AA67:AA70,"=72442872",V67:V70)</f>
        <v>0</v>
      </c>
      <c r="EB72" s="4">
        <f>ROUND(SUMIF(AA67:AA70,"=72442872",W67:W70),0)</f>
        <v>0</v>
      </c>
      <c r="EC72" s="4">
        <f>ROUND(SUMIF(AA67:AA70,"=72442872",X67:X70),0)</f>
        <v>51614</v>
      </c>
      <c r="ED72" s="4">
        <f>ROUND(SUMIF(AA67:AA70,"=72442872",Y67:Y70),0)</f>
        <v>31762</v>
      </c>
      <c r="EE72" s="4"/>
      <c r="EF72" s="4"/>
      <c r="EG72" s="4">
        <f t="shared" ref="EG72:EV72" si="41">ROUND(FP72,0)</f>
        <v>0</v>
      </c>
      <c r="EH72" s="4">
        <f t="shared" si="41"/>
        <v>0</v>
      </c>
      <c r="EI72" s="4">
        <f t="shared" si="41"/>
        <v>0</v>
      </c>
      <c r="EJ72" s="4">
        <f t="shared" si="41"/>
        <v>162782</v>
      </c>
      <c r="EK72" s="4">
        <f t="shared" si="41"/>
        <v>0</v>
      </c>
      <c r="EL72" s="4">
        <f t="shared" si="41"/>
        <v>0</v>
      </c>
      <c r="EM72" s="4">
        <f t="shared" si="41"/>
        <v>162782</v>
      </c>
      <c r="EN72" s="4">
        <f t="shared" si="41"/>
        <v>0</v>
      </c>
      <c r="EO72" s="4">
        <f t="shared" si="41"/>
        <v>0</v>
      </c>
      <c r="EP72" s="4">
        <f t="shared" si="41"/>
        <v>0</v>
      </c>
      <c r="EQ72" s="4">
        <f t="shared" si="41"/>
        <v>0</v>
      </c>
      <c r="ER72" s="4">
        <f t="shared" si="41"/>
        <v>0</v>
      </c>
      <c r="ES72" s="4">
        <f t="shared" si="41"/>
        <v>0</v>
      </c>
      <c r="ET72" s="4">
        <f t="shared" si="41"/>
        <v>0</v>
      </c>
      <c r="EU72" s="4">
        <f t="shared" si="41"/>
        <v>0</v>
      </c>
      <c r="EV72" s="4">
        <f t="shared" si="41"/>
        <v>0</v>
      </c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>
        <f>ROUND(SUMIF(AA67:AA70,"=72442872",FQ67:FQ70),0)</f>
        <v>0</v>
      </c>
      <c r="FQ72" s="4">
        <f>ROUND(SUMIF(AA67:AA70,"=72442872",FR67:FR70),0)</f>
        <v>0</v>
      </c>
      <c r="FR72" s="4">
        <f>ROUND(SUMIF(AA67:AA70,"=72442872",GL67:GL70),0)</f>
        <v>0</v>
      </c>
      <c r="FS72" s="4">
        <f>ROUND(SUMIF(AA67:AA70,"=72442872",GM67:GM70),0)</f>
        <v>162782</v>
      </c>
      <c r="FT72" s="4">
        <f>ROUND(SUMIF(AA67:AA70,"=72442872",GN67:GN70),0)</f>
        <v>0</v>
      </c>
      <c r="FU72" s="4">
        <f>ROUND(SUMIF(AA67:AA70,"=72442872",GO67:GO70),0)</f>
        <v>0</v>
      </c>
      <c r="FV72" s="4">
        <f>ROUND(SUMIF(AA67:AA70,"=72442872",GP67:GP70),0)</f>
        <v>162782</v>
      </c>
      <c r="FW72" s="4">
        <f>DU72-FP72</f>
        <v>0</v>
      </c>
      <c r="FX72" s="4">
        <f>DU72-FQ72</f>
        <v>0</v>
      </c>
      <c r="FY72" s="4">
        <f>FP72-FR72</f>
        <v>0</v>
      </c>
      <c r="FZ72" s="4">
        <f>DU72-FP72-FQ72+FR72</f>
        <v>0</v>
      </c>
      <c r="GA72" s="4">
        <f>FQ72-FR72</f>
        <v>0</v>
      </c>
      <c r="GB72" s="4">
        <f>ROUND(SUMIF(AA67:AA70,"=72442872",GX67:GX70),0)</f>
        <v>0</v>
      </c>
      <c r="GC72" s="4">
        <f>ROUND(SUMIF(AA67:AA70,"=72442872",GY67:GY70),0)</f>
        <v>0</v>
      </c>
      <c r="GD72" s="4">
        <f>ROUND(SUMIF(AA67:AA70,"=72442872",GZ67:GZ70),0)</f>
        <v>0</v>
      </c>
      <c r="GE72" s="4">
        <f>ROUND(SUMIF(AA67:AA70,"=72442872",HD67:HD70),0)</f>
        <v>0</v>
      </c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>
        <v>0</v>
      </c>
    </row>
    <row r="74" spans="1:255" x14ac:dyDescent="0.2">
      <c r="A74" s="5">
        <v>50</v>
      </c>
      <c r="B74" s="5">
        <v>0</v>
      </c>
      <c r="C74" s="5">
        <v>0</v>
      </c>
      <c r="D74" s="5">
        <v>1</v>
      </c>
      <c r="E74" s="5">
        <v>201</v>
      </c>
      <c r="F74" s="5">
        <f>ROUND(Source!O72,O74)</f>
        <v>7862</v>
      </c>
      <c r="G74" s="5" t="s">
        <v>36</v>
      </c>
      <c r="H74" s="5" t="s">
        <v>37</v>
      </c>
      <c r="I74" s="5"/>
      <c r="J74" s="5"/>
      <c r="K74" s="5">
        <v>201</v>
      </c>
      <c r="L74" s="5">
        <v>1</v>
      </c>
      <c r="M74" s="5">
        <v>3</v>
      </c>
      <c r="N74" s="5" t="s">
        <v>6</v>
      </c>
      <c r="O74" s="5">
        <v>0</v>
      </c>
      <c r="P74" s="5">
        <f>ROUND(Source!DG72,O74)</f>
        <v>79406</v>
      </c>
      <c r="Q74" s="5"/>
      <c r="R74" s="5"/>
      <c r="S74" s="5"/>
      <c r="T74" s="5"/>
      <c r="U74" s="5"/>
      <c r="V74" s="5"/>
      <c r="W74" s="5">
        <v>7862</v>
      </c>
      <c r="X74" s="5">
        <v>1</v>
      </c>
      <c r="Y74" s="5">
        <v>7862</v>
      </c>
      <c r="Z74" s="5">
        <v>79406</v>
      </c>
      <c r="AA74" s="5">
        <v>1</v>
      </c>
      <c r="AB74" s="5">
        <v>79406</v>
      </c>
    </row>
    <row r="75" spans="1:255" x14ac:dyDescent="0.2">
      <c r="A75" s="5">
        <v>50</v>
      </c>
      <c r="B75" s="5">
        <v>0</v>
      </c>
      <c r="C75" s="5">
        <v>0</v>
      </c>
      <c r="D75" s="5">
        <v>1</v>
      </c>
      <c r="E75" s="5">
        <v>202</v>
      </c>
      <c r="F75" s="5">
        <f>ROUND(Source!P72,O75)</f>
        <v>0</v>
      </c>
      <c r="G75" s="5" t="s">
        <v>38</v>
      </c>
      <c r="H75" s="5" t="s">
        <v>39</v>
      </c>
      <c r="I75" s="5"/>
      <c r="J75" s="5"/>
      <c r="K75" s="5">
        <v>202</v>
      </c>
      <c r="L75" s="5">
        <v>2</v>
      </c>
      <c r="M75" s="5">
        <v>3</v>
      </c>
      <c r="N75" s="5" t="s">
        <v>6</v>
      </c>
      <c r="O75" s="5">
        <v>0</v>
      </c>
      <c r="P75" s="5">
        <f>ROUND(Source!DH72,O75)</f>
        <v>0</v>
      </c>
      <c r="Q75" s="5"/>
      <c r="R75" s="5"/>
      <c r="S75" s="5"/>
      <c r="T75" s="5"/>
      <c r="U75" s="5"/>
      <c r="V75" s="5"/>
      <c r="W75" s="5">
        <v>0</v>
      </c>
      <c r="X75" s="5">
        <v>1</v>
      </c>
      <c r="Y75" s="5">
        <v>0</v>
      </c>
      <c r="Z75" s="5">
        <v>0</v>
      </c>
      <c r="AA75" s="5">
        <v>1</v>
      </c>
      <c r="AB75" s="5">
        <v>0</v>
      </c>
    </row>
    <row r="76" spans="1:255" x14ac:dyDescent="0.2">
      <c r="A76" s="5">
        <v>50</v>
      </c>
      <c r="B76" s="5">
        <v>0</v>
      </c>
      <c r="C76" s="5">
        <v>0</v>
      </c>
      <c r="D76" s="5">
        <v>1</v>
      </c>
      <c r="E76" s="5">
        <v>222</v>
      </c>
      <c r="F76" s="5">
        <f>ROUND(Source!AO72,O76)</f>
        <v>0</v>
      </c>
      <c r="G76" s="5" t="s">
        <v>40</v>
      </c>
      <c r="H76" s="5" t="s">
        <v>41</v>
      </c>
      <c r="I76" s="5"/>
      <c r="J76" s="5"/>
      <c r="K76" s="5">
        <v>222</v>
      </c>
      <c r="L76" s="5">
        <v>3</v>
      </c>
      <c r="M76" s="5">
        <v>3</v>
      </c>
      <c r="N76" s="5" t="s">
        <v>6</v>
      </c>
      <c r="O76" s="5">
        <v>0</v>
      </c>
      <c r="P76" s="5">
        <f>ROUND(Source!EG72,O76)</f>
        <v>0</v>
      </c>
      <c r="Q76" s="5"/>
      <c r="R76" s="5"/>
      <c r="S76" s="5"/>
      <c r="T76" s="5"/>
      <c r="U76" s="5"/>
      <c r="V76" s="5"/>
      <c r="W76" s="5">
        <v>0</v>
      </c>
      <c r="X76" s="5">
        <v>1</v>
      </c>
      <c r="Y76" s="5">
        <v>0</v>
      </c>
      <c r="Z76" s="5">
        <v>0</v>
      </c>
      <c r="AA76" s="5">
        <v>1</v>
      </c>
      <c r="AB76" s="5">
        <v>0</v>
      </c>
    </row>
    <row r="77" spans="1:255" x14ac:dyDescent="0.2">
      <c r="A77" s="5">
        <v>50</v>
      </c>
      <c r="B77" s="5">
        <v>0</v>
      </c>
      <c r="C77" s="5">
        <v>0</v>
      </c>
      <c r="D77" s="5">
        <v>1</v>
      </c>
      <c r="E77" s="5">
        <v>225</v>
      </c>
      <c r="F77" s="5">
        <f>ROUND(Source!AV72,O77)</f>
        <v>0</v>
      </c>
      <c r="G77" s="5" t="s">
        <v>42</v>
      </c>
      <c r="H77" s="5" t="s">
        <v>43</v>
      </c>
      <c r="I77" s="5"/>
      <c r="J77" s="5"/>
      <c r="K77" s="5">
        <v>225</v>
      </c>
      <c r="L77" s="5">
        <v>4</v>
      </c>
      <c r="M77" s="5">
        <v>3</v>
      </c>
      <c r="N77" s="5" t="s">
        <v>6</v>
      </c>
      <c r="O77" s="5">
        <v>0</v>
      </c>
      <c r="P77" s="5">
        <f>ROUND(Source!EN72,O77)</f>
        <v>0</v>
      </c>
      <c r="Q77" s="5"/>
      <c r="R77" s="5"/>
      <c r="S77" s="5"/>
      <c r="T77" s="5"/>
      <c r="U77" s="5"/>
      <c r="V77" s="5"/>
      <c r="W77" s="5">
        <v>0</v>
      </c>
      <c r="X77" s="5">
        <v>1</v>
      </c>
      <c r="Y77" s="5">
        <v>0</v>
      </c>
      <c r="Z77" s="5">
        <v>0</v>
      </c>
      <c r="AA77" s="5">
        <v>1</v>
      </c>
      <c r="AB77" s="5">
        <v>0</v>
      </c>
    </row>
    <row r="78" spans="1:255" x14ac:dyDescent="0.2">
      <c r="A78" s="5">
        <v>50</v>
      </c>
      <c r="B78" s="5">
        <v>0</v>
      </c>
      <c r="C78" s="5">
        <v>0</v>
      </c>
      <c r="D78" s="5">
        <v>1</v>
      </c>
      <c r="E78" s="5">
        <v>226</v>
      </c>
      <c r="F78" s="5">
        <f>ROUND(Source!AW72,O78)</f>
        <v>0</v>
      </c>
      <c r="G78" s="5" t="s">
        <v>44</v>
      </c>
      <c r="H78" s="5" t="s">
        <v>45</v>
      </c>
      <c r="I78" s="5"/>
      <c r="J78" s="5"/>
      <c r="K78" s="5">
        <v>226</v>
      </c>
      <c r="L78" s="5">
        <v>5</v>
      </c>
      <c r="M78" s="5">
        <v>3</v>
      </c>
      <c r="N78" s="5" t="s">
        <v>6</v>
      </c>
      <c r="O78" s="5">
        <v>0</v>
      </c>
      <c r="P78" s="5">
        <f>ROUND(Source!EO72,O78)</f>
        <v>0</v>
      </c>
      <c r="Q78" s="5"/>
      <c r="R78" s="5"/>
      <c r="S78" s="5"/>
      <c r="T78" s="5"/>
      <c r="U78" s="5"/>
      <c r="V78" s="5"/>
      <c r="W78" s="5">
        <v>0</v>
      </c>
      <c r="X78" s="5">
        <v>1</v>
      </c>
      <c r="Y78" s="5">
        <v>0</v>
      </c>
      <c r="Z78" s="5">
        <v>0</v>
      </c>
      <c r="AA78" s="5">
        <v>1</v>
      </c>
      <c r="AB78" s="5">
        <v>0</v>
      </c>
    </row>
    <row r="79" spans="1:255" x14ac:dyDescent="0.2">
      <c r="A79" s="5">
        <v>50</v>
      </c>
      <c r="B79" s="5">
        <v>0</v>
      </c>
      <c r="C79" s="5">
        <v>0</v>
      </c>
      <c r="D79" s="5">
        <v>1</v>
      </c>
      <c r="E79" s="5">
        <v>227</v>
      </c>
      <c r="F79" s="5">
        <f>ROUND(Source!AX72,O79)</f>
        <v>0</v>
      </c>
      <c r="G79" s="5" t="s">
        <v>46</v>
      </c>
      <c r="H79" s="5" t="s">
        <v>47</v>
      </c>
      <c r="I79" s="5"/>
      <c r="J79" s="5"/>
      <c r="K79" s="5">
        <v>227</v>
      </c>
      <c r="L79" s="5">
        <v>6</v>
      </c>
      <c r="M79" s="5">
        <v>3</v>
      </c>
      <c r="N79" s="5" t="s">
        <v>6</v>
      </c>
      <c r="O79" s="5">
        <v>0</v>
      </c>
      <c r="P79" s="5">
        <f>ROUND(Source!EP72,O79)</f>
        <v>0</v>
      </c>
      <c r="Q79" s="5"/>
      <c r="R79" s="5"/>
      <c r="S79" s="5"/>
      <c r="T79" s="5"/>
      <c r="U79" s="5"/>
      <c r="V79" s="5"/>
      <c r="W79" s="5">
        <v>0</v>
      </c>
      <c r="X79" s="5">
        <v>1</v>
      </c>
      <c r="Y79" s="5">
        <v>0</v>
      </c>
      <c r="Z79" s="5">
        <v>0</v>
      </c>
      <c r="AA79" s="5">
        <v>1</v>
      </c>
      <c r="AB79" s="5">
        <v>0</v>
      </c>
    </row>
    <row r="80" spans="1:255" x14ac:dyDescent="0.2">
      <c r="A80" s="5">
        <v>50</v>
      </c>
      <c r="B80" s="5">
        <v>0</v>
      </c>
      <c r="C80" s="5">
        <v>0</v>
      </c>
      <c r="D80" s="5">
        <v>1</v>
      </c>
      <c r="E80" s="5">
        <v>228</v>
      </c>
      <c r="F80" s="5">
        <f>ROUND(Source!AY72,O80)</f>
        <v>0</v>
      </c>
      <c r="G80" s="5" t="s">
        <v>48</v>
      </c>
      <c r="H80" s="5" t="s">
        <v>49</v>
      </c>
      <c r="I80" s="5"/>
      <c r="J80" s="5"/>
      <c r="K80" s="5">
        <v>228</v>
      </c>
      <c r="L80" s="5">
        <v>7</v>
      </c>
      <c r="M80" s="5">
        <v>3</v>
      </c>
      <c r="N80" s="5" t="s">
        <v>6</v>
      </c>
      <c r="O80" s="5">
        <v>0</v>
      </c>
      <c r="P80" s="5">
        <f>ROUND(Source!EQ72,O80)</f>
        <v>0</v>
      </c>
      <c r="Q80" s="5"/>
      <c r="R80" s="5"/>
      <c r="S80" s="5"/>
      <c r="T80" s="5"/>
      <c r="U80" s="5"/>
      <c r="V80" s="5"/>
      <c r="W80" s="5">
        <v>0</v>
      </c>
      <c r="X80" s="5">
        <v>1</v>
      </c>
      <c r="Y80" s="5">
        <v>0</v>
      </c>
      <c r="Z80" s="5">
        <v>0</v>
      </c>
      <c r="AA80" s="5">
        <v>1</v>
      </c>
      <c r="AB80" s="5">
        <v>0</v>
      </c>
    </row>
    <row r="81" spans="1:28" x14ac:dyDescent="0.2">
      <c r="A81" s="5">
        <v>50</v>
      </c>
      <c r="B81" s="5">
        <v>0</v>
      </c>
      <c r="C81" s="5">
        <v>0</v>
      </c>
      <c r="D81" s="5">
        <v>1</v>
      </c>
      <c r="E81" s="5">
        <v>216</v>
      </c>
      <c r="F81" s="5">
        <f>ROUND(Source!AP72,O81)</f>
        <v>0</v>
      </c>
      <c r="G81" s="5" t="s">
        <v>50</v>
      </c>
      <c r="H81" s="5" t="s">
        <v>51</v>
      </c>
      <c r="I81" s="5"/>
      <c r="J81" s="5"/>
      <c r="K81" s="5">
        <v>216</v>
      </c>
      <c r="L81" s="5">
        <v>8</v>
      </c>
      <c r="M81" s="5">
        <v>3</v>
      </c>
      <c r="N81" s="5" t="s">
        <v>6</v>
      </c>
      <c r="O81" s="5">
        <v>0</v>
      </c>
      <c r="P81" s="5">
        <f>ROUND(Source!EH72,O81)</f>
        <v>0</v>
      </c>
      <c r="Q81" s="5"/>
      <c r="R81" s="5"/>
      <c r="S81" s="5"/>
      <c r="T81" s="5"/>
      <c r="U81" s="5"/>
      <c r="V81" s="5"/>
      <c r="W81" s="5">
        <v>0</v>
      </c>
      <c r="X81" s="5">
        <v>1</v>
      </c>
      <c r="Y81" s="5">
        <v>0</v>
      </c>
      <c r="Z81" s="5">
        <v>0</v>
      </c>
      <c r="AA81" s="5">
        <v>1</v>
      </c>
      <c r="AB81" s="5">
        <v>0</v>
      </c>
    </row>
    <row r="82" spans="1:28" x14ac:dyDescent="0.2">
      <c r="A82" s="5">
        <v>50</v>
      </c>
      <c r="B82" s="5">
        <v>0</v>
      </c>
      <c r="C82" s="5">
        <v>0</v>
      </c>
      <c r="D82" s="5">
        <v>1</v>
      </c>
      <c r="E82" s="5">
        <v>223</v>
      </c>
      <c r="F82" s="5">
        <f>ROUND(Source!AQ72,O82)</f>
        <v>0</v>
      </c>
      <c r="G82" s="5" t="s">
        <v>52</v>
      </c>
      <c r="H82" s="5" t="s">
        <v>53</v>
      </c>
      <c r="I82" s="5"/>
      <c r="J82" s="5"/>
      <c r="K82" s="5">
        <v>223</v>
      </c>
      <c r="L82" s="5">
        <v>9</v>
      </c>
      <c r="M82" s="5">
        <v>3</v>
      </c>
      <c r="N82" s="5" t="s">
        <v>6</v>
      </c>
      <c r="O82" s="5">
        <v>0</v>
      </c>
      <c r="P82" s="5">
        <f>ROUND(Source!EI72,O82)</f>
        <v>0</v>
      </c>
      <c r="Q82" s="5"/>
      <c r="R82" s="5"/>
      <c r="S82" s="5"/>
      <c r="T82" s="5"/>
      <c r="U82" s="5"/>
      <c r="V82" s="5"/>
      <c r="W82" s="5">
        <v>0</v>
      </c>
      <c r="X82" s="5">
        <v>1</v>
      </c>
      <c r="Y82" s="5">
        <v>0</v>
      </c>
      <c r="Z82" s="5">
        <v>0</v>
      </c>
      <c r="AA82" s="5">
        <v>1</v>
      </c>
      <c r="AB82" s="5">
        <v>0</v>
      </c>
    </row>
    <row r="83" spans="1:28" x14ac:dyDescent="0.2">
      <c r="A83" s="5">
        <v>50</v>
      </c>
      <c r="B83" s="5">
        <v>0</v>
      </c>
      <c r="C83" s="5">
        <v>0</v>
      </c>
      <c r="D83" s="5">
        <v>1</v>
      </c>
      <c r="E83" s="5">
        <v>229</v>
      </c>
      <c r="F83" s="5">
        <f>ROUND(Source!AZ72,O83)</f>
        <v>0</v>
      </c>
      <c r="G83" s="5" t="s">
        <v>54</v>
      </c>
      <c r="H83" s="5" t="s">
        <v>55</v>
      </c>
      <c r="I83" s="5"/>
      <c r="J83" s="5"/>
      <c r="K83" s="5">
        <v>229</v>
      </c>
      <c r="L83" s="5">
        <v>10</v>
      </c>
      <c r="M83" s="5">
        <v>3</v>
      </c>
      <c r="N83" s="5" t="s">
        <v>6</v>
      </c>
      <c r="O83" s="5">
        <v>0</v>
      </c>
      <c r="P83" s="5">
        <f>ROUND(Source!ER72,O83)</f>
        <v>0</v>
      </c>
      <c r="Q83" s="5"/>
      <c r="R83" s="5"/>
      <c r="S83" s="5"/>
      <c r="T83" s="5"/>
      <c r="U83" s="5"/>
      <c r="V83" s="5"/>
      <c r="W83" s="5">
        <v>0</v>
      </c>
      <c r="X83" s="5">
        <v>1</v>
      </c>
      <c r="Y83" s="5">
        <v>0</v>
      </c>
      <c r="Z83" s="5">
        <v>0</v>
      </c>
      <c r="AA83" s="5">
        <v>1</v>
      </c>
      <c r="AB83" s="5">
        <v>0</v>
      </c>
    </row>
    <row r="84" spans="1:28" x14ac:dyDescent="0.2">
      <c r="A84" s="5">
        <v>50</v>
      </c>
      <c r="B84" s="5">
        <v>0</v>
      </c>
      <c r="C84" s="5">
        <v>0</v>
      </c>
      <c r="D84" s="5">
        <v>1</v>
      </c>
      <c r="E84" s="5">
        <v>203</v>
      </c>
      <c r="F84" s="5">
        <f>ROUND(Source!Q72,O84)</f>
        <v>0</v>
      </c>
      <c r="G84" s="5" t="s">
        <v>56</v>
      </c>
      <c r="H84" s="5" t="s">
        <v>57</v>
      </c>
      <c r="I84" s="5"/>
      <c r="J84" s="5"/>
      <c r="K84" s="5">
        <v>203</v>
      </c>
      <c r="L84" s="5">
        <v>11</v>
      </c>
      <c r="M84" s="5">
        <v>3</v>
      </c>
      <c r="N84" s="5" t="s">
        <v>6</v>
      </c>
      <c r="O84" s="5">
        <v>0</v>
      </c>
      <c r="P84" s="5">
        <f>ROUND(Source!DI72,O84)</f>
        <v>0</v>
      </c>
      <c r="Q84" s="5"/>
      <c r="R84" s="5"/>
      <c r="S84" s="5"/>
      <c r="T84" s="5"/>
      <c r="U84" s="5"/>
      <c r="V84" s="5"/>
      <c r="W84" s="5">
        <v>0</v>
      </c>
      <c r="X84" s="5">
        <v>1</v>
      </c>
      <c r="Y84" s="5">
        <v>0</v>
      </c>
      <c r="Z84" s="5">
        <v>0</v>
      </c>
      <c r="AA84" s="5">
        <v>1</v>
      </c>
      <c r="AB84" s="5">
        <v>0</v>
      </c>
    </row>
    <row r="85" spans="1:28" x14ac:dyDescent="0.2">
      <c r="A85" s="5">
        <v>50</v>
      </c>
      <c r="B85" s="5">
        <v>0</v>
      </c>
      <c r="C85" s="5">
        <v>0</v>
      </c>
      <c r="D85" s="5">
        <v>1</v>
      </c>
      <c r="E85" s="5">
        <v>231</v>
      </c>
      <c r="F85" s="5">
        <f>ROUND(Source!BB72,O85)</f>
        <v>0</v>
      </c>
      <c r="G85" s="5" t="s">
        <v>58</v>
      </c>
      <c r="H85" s="5" t="s">
        <v>59</v>
      </c>
      <c r="I85" s="5"/>
      <c r="J85" s="5"/>
      <c r="K85" s="5">
        <v>231</v>
      </c>
      <c r="L85" s="5">
        <v>12</v>
      </c>
      <c r="M85" s="5">
        <v>3</v>
      </c>
      <c r="N85" s="5" t="s">
        <v>6</v>
      </c>
      <c r="O85" s="5">
        <v>0</v>
      </c>
      <c r="P85" s="5">
        <f>ROUND(Source!ET72,O85)</f>
        <v>0</v>
      </c>
      <c r="Q85" s="5"/>
      <c r="R85" s="5"/>
      <c r="S85" s="5"/>
      <c r="T85" s="5"/>
      <c r="U85" s="5"/>
      <c r="V85" s="5"/>
      <c r="W85" s="5">
        <v>0</v>
      </c>
      <c r="X85" s="5">
        <v>1</v>
      </c>
      <c r="Y85" s="5">
        <v>0</v>
      </c>
      <c r="Z85" s="5">
        <v>0</v>
      </c>
      <c r="AA85" s="5">
        <v>1</v>
      </c>
      <c r="AB85" s="5">
        <v>0</v>
      </c>
    </row>
    <row r="86" spans="1:28" x14ac:dyDescent="0.2">
      <c r="A86" s="5">
        <v>50</v>
      </c>
      <c r="B86" s="5">
        <v>0</v>
      </c>
      <c r="C86" s="5">
        <v>0</v>
      </c>
      <c r="D86" s="5">
        <v>1</v>
      </c>
      <c r="E86" s="5">
        <v>204</v>
      </c>
      <c r="F86" s="5">
        <f>ROUND(Source!R72,O86)</f>
        <v>0</v>
      </c>
      <c r="G86" s="5" t="s">
        <v>60</v>
      </c>
      <c r="H86" s="5" t="s">
        <v>61</v>
      </c>
      <c r="I86" s="5"/>
      <c r="J86" s="5"/>
      <c r="K86" s="5">
        <v>204</v>
      </c>
      <c r="L86" s="5">
        <v>13</v>
      </c>
      <c r="M86" s="5">
        <v>3</v>
      </c>
      <c r="N86" s="5" t="s">
        <v>6</v>
      </c>
      <c r="O86" s="5">
        <v>0</v>
      </c>
      <c r="P86" s="5">
        <f>ROUND(Source!DJ72,O86)</f>
        <v>0</v>
      </c>
      <c r="Q86" s="5"/>
      <c r="R86" s="5"/>
      <c r="S86" s="5"/>
      <c r="T86" s="5"/>
      <c r="U86" s="5"/>
      <c r="V86" s="5"/>
      <c r="W86" s="5">
        <v>0</v>
      </c>
      <c r="X86" s="5">
        <v>1</v>
      </c>
      <c r="Y86" s="5">
        <v>0</v>
      </c>
      <c r="Z86" s="5">
        <v>0</v>
      </c>
      <c r="AA86" s="5">
        <v>1</v>
      </c>
      <c r="AB86" s="5">
        <v>0</v>
      </c>
    </row>
    <row r="87" spans="1:28" x14ac:dyDescent="0.2">
      <c r="A87" s="5">
        <v>50</v>
      </c>
      <c r="B87" s="5">
        <v>0</v>
      </c>
      <c r="C87" s="5">
        <v>0</v>
      </c>
      <c r="D87" s="5">
        <v>1</v>
      </c>
      <c r="E87" s="5">
        <v>205</v>
      </c>
      <c r="F87" s="5">
        <f>ROUND(Source!S72,O87)</f>
        <v>7862</v>
      </c>
      <c r="G87" s="5" t="s">
        <v>62</v>
      </c>
      <c r="H87" s="5" t="s">
        <v>63</v>
      </c>
      <c r="I87" s="5"/>
      <c r="J87" s="5"/>
      <c r="K87" s="5">
        <v>205</v>
      </c>
      <c r="L87" s="5">
        <v>14</v>
      </c>
      <c r="M87" s="5">
        <v>3</v>
      </c>
      <c r="N87" s="5" t="s">
        <v>6</v>
      </c>
      <c r="O87" s="5">
        <v>0</v>
      </c>
      <c r="P87" s="5">
        <f>ROUND(Source!DK72,O87)</f>
        <v>79406</v>
      </c>
      <c r="Q87" s="5"/>
      <c r="R87" s="5"/>
      <c r="S87" s="5"/>
      <c r="T87" s="5"/>
      <c r="U87" s="5"/>
      <c r="V87" s="5"/>
      <c r="W87" s="5">
        <v>7862</v>
      </c>
      <c r="X87" s="5">
        <v>1</v>
      </c>
      <c r="Y87" s="5">
        <v>7862</v>
      </c>
      <c r="Z87" s="5">
        <v>79406</v>
      </c>
      <c r="AA87" s="5">
        <v>1</v>
      </c>
      <c r="AB87" s="5">
        <v>79406</v>
      </c>
    </row>
    <row r="88" spans="1:28" x14ac:dyDescent="0.2">
      <c r="A88" s="5">
        <v>50</v>
      </c>
      <c r="B88" s="5">
        <v>0</v>
      </c>
      <c r="C88" s="5">
        <v>0</v>
      </c>
      <c r="D88" s="5">
        <v>1</v>
      </c>
      <c r="E88" s="5">
        <v>232</v>
      </c>
      <c r="F88" s="5">
        <f>ROUND(Source!BC72,O88)</f>
        <v>0</v>
      </c>
      <c r="G88" s="5" t="s">
        <v>64</v>
      </c>
      <c r="H88" s="5" t="s">
        <v>65</v>
      </c>
      <c r="I88" s="5"/>
      <c r="J88" s="5"/>
      <c r="K88" s="5">
        <v>232</v>
      </c>
      <c r="L88" s="5">
        <v>15</v>
      </c>
      <c r="M88" s="5">
        <v>3</v>
      </c>
      <c r="N88" s="5" t="s">
        <v>6</v>
      </c>
      <c r="O88" s="5">
        <v>0</v>
      </c>
      <c r="P88" s="5">
        <f>ROUND(Source!EU72,O88)</f>
        <v>0</v>
      </c>
      <c r="Q88" s="5"/>
      <c r="R88" s="5"/>
      <c r="S88" s="5"/>
      <c r="T88" s="5"/>
      <c r="U88" s="5"/>
      <c r="V88" s="5"/>
      <c r="W88" s="5">
        <v>0</v>
      </c>
      <c r="X88" s="5">
        <v>1</v>
      </c>
      <c r="Y88" s="5">
        <v>0</v>
      </c>
      <c r="Z88" s="5">
        <v>0</v>
      </c>
      <c r="AA88" s="5">
        <v>1</v>
      </c>
      <c r="AB88" s="5">
        <v>0</v>
      </c>
    </row>
    <row r="89" spans="1:28" x14ac:dyDescent="0.2">
      <c r="A89" s="5">
        <v>50</v>
      </c>
      <c r="B89" s="5">
        <v>0</v>
      </c>
      <c r="C89" s="5">
        <v>0</v>
      </c>
      <c r="D89" s="5">
        <v>1</v>
      </c>
      <c r="E89" s="5">
        <v>214</v>
      </c>
      <c r="F89" s="5">
        <f>ROUND(Source!AS72,O89)</f>
        <v>0</v>
      </c>
      <c r="G89" s="5" t="s">
        <v>66</v>
      </c>
      <c r="H89" s="5" t="s">
        <v>67</v>
      </c>
      <c r="I89" s="5"/>
      <c r="J89" s="5"/>
      <c r="K89" s="5">
        <v>214</v>
      </c>
      <c r="L89" s="5">
        <v>16</v>
      </c>
      <c r="M89" s="5">
        <v>3</v>
      </c>
      <c r="N89" s="5" t="s">
        <v>6</v>
      </c>
      <c r="O89" s="5">
        <v>0</v>
      </c>
      <c r="P89" s="5">
        <f>ROUND(Source!EK72,O89)</f>
        <v>0</v>
      </c>
      <c r="Q89" s="5"/>
      <c r="R89" s="5"/>
      <c r="S89" s="5"/>
      <c r="T89" s="5"/>
      <c r="U89" s="5"/>
      <c r="V89" s="5"/>
      <c r="W89" s="5">
        <v>0</v>
      </c>
      <c r="X89" s="5">
        <v>1</v>
      </c>
      <c r="Y89" s="5">
        <v>0</v>
      </c>
      <c r="Z89" s="5">
        <v>0</v>
      </c>
      <c r="AA89" s="5">
        <v>1</v>
      </c>
      <c r="AB89" s="5">
        <v>0</v>
      </c>
    </row>
    <row r="90" spans="1:28" x14ac:dyDescent="0.2">
      <c r="A90" s="5">
        <v>50</v>
      </c>
      <c r="B90" s="5">
        <v>0</v>
      </c>
      <c r="C90" s="5">
        <v>0</v>
      </c>
      <c r="D90" s="5">
        <v>1</v>
      </c>
      <c r="E90" s="5">
        <v>215</v>
      </c>
      <c r="F90" s="5">
        <f>ROUND(Source!AT72,O90)</f>
        <v>0</v>
      </c>
      <c r="G90" s="5" t="s">
        <v>68</v>
      </c>
      <c r="H90" s="5" t="s">
        <v>69</v>
      </c>
      <c r="I90" s="5"/>
      <c r="J90" s="5"/>
      <c r="K90" s="5">
        <v>215</v>
      </c>
      <c r="L90" s="5">
        <v>17</v>
      </c>
      <c r="M90" s="5">
        <v>3</v>
      </c>
      <c r="N90" s="5" t="s">
        <v>6</v>
      </c>
      <c r="O90" s="5">
        <v>0</v>
      </c>
      <c r="P90" s="5">
        <f>ROUND(Source!EL72,O90)</f>
        <v>0</v>
      </c>
      <c r="Q90" s="5"/>
      <c r="R90" s="5"/>
      <c r="S90" s="5"/>
      <c r="T90" s="5"/>
      <c r="U90" s="5"/>
      <c r="V90" s="5"/>
      <c r="W90" s="5">
        <v>0</v>
      </c>
      <c r="X90" s="5">
        <v>1</v>
      </c>
      <c r="Y90" s="5">
        <v>0</v>
      </c>
      <c r="Z90" s="5">
        <v>0</v>
      </c>
      <c r="AA90" s="5">
        <v>1</v>
      </c>
      <c r="AB90" s="5">
        <v>0</v>
      </c>
    </row>
    <row r="91" spans="1:28" x14ac:dyDescent="0.2">
      <c r="A91" s="5">
        <v>50</v>
      </c>
      <c r="B91" s="5">
        <v>0</v>
      </c>
      <c r="C91" s="5">
        <v>0</v>
      </c>
      <c r="D91" s="5">
        <v>1</v>
      </c>
      <c r="E91" s="5">
        <v>217</v>
      </c>
      <c r="F91" s="5">
        <f>ROUND(Source!AU72,O91)</f>
        <v>16118</v>
      </c>
      <c r="G91" s="5" t="s">
        <v>70</v>
      </c>
      <c r="H91" s="5" t="s">
        <v>71</v>
      </c>
      <c r="I91" s="5"/>
      <c r="J91" s="5"/>
      <c r="K91" s="5">
        <v>217</v>
      </c>
      <c r="L91" s="5">
        <v>18</v>
      </c>
      <c r="M91" s="5">
        <v>3</v>
      </c>
      <c r="N91" s="5" t="s">
        <v>6</v>
      </c>
      <c r="O91" s="5">
        <v>0</v>
      </c>
      <c r="P91" s="5">
        <f>ROUND(Source!EM72,O91)</f>
        <v>162782</v>
      </c>
      <c r="Q91" s="5"/>
      <c r="R91" s="5"/>
      <c r="S91" s="5"/>
      <c r="T91" s="5"/>
      <c r="U91" s="5"/>
      <c r="V91" s="5"/>
      <c r="W91" s="5">
        <v>16118</v>
      </c>
      <c r="X91" s="5">
        <v>1</v>
      </c>
      <c r="Y91" s="5">
        <v>16118</v>
      </c>
      <c r="Z91" s="5">
        <v>162782</v>
      </c>
      <c r="AA91" s="5">
        <v>1</v>
      </c>
      <c r="AB91" s="5">
        <v>162782</v>
      </c>
    </row>
    <row r="92" spans="1:28" x14ac:dyDescent="0.2">
      <c r="A92" s="5">
        <v>50</v>
      </c>
      <c r="B92" s="5">
        <v>0</v>
      </c>
      <c r="C92" s="5">
        <v>0</v>
      </c>
      <c r="D92" s="5">
        <v>1</v>
      </c>
      <c r="E92" s="5">
        <v>230</v>
      </c>
      <c r="F92" s="5">
        <f>ROUND(Source!BA72,O92)</f>
        <v>0</v>
      </c>
      <c r="G92" s="5" t="s">
        <v>72</v>
      </c>
      <c r="H92" s="5" t="s">
        <v>73</v>
      </c>
      <c r="I92" s="5"/>
      <c r="J92" s="5"/>
      <c r="K92" s="5">
        <v>230</v>
      </c>
      <c r="L92" s="5">
        <v>19</v>
      </c>
      <c r="M92" s="5">
        <v>3</v>
      </c>
      <c r="N92" s="5" t="s">
        <v>6</v>
      </c>
      <c r="O92" s="5">
        <v>0</v>
      </c>
      <c r="P92" s="5">
        <f>ROUND(Source!ES72,O92)</f>
        <v>0</v>
      </c>
      <c r="Q92" s="5"/>
      <c r="R92" s="5"/>
      <c r="S92" s="5"/>
      <c r="T92" s="5"/>
      <c r="U92" s="5"/>
      <c r="V92" s="5"/>
      <c r="W92" s="5">
        <v>0</v>
      </c>
      <c r="X92" s="5">
        <v>1</v>
      </c>
      <c r="Y92" s="5">
        <v>0</v>
      </c>
      <c r="Z92" s="5">
        <v>0</v>
      </c>
      <c r="AA92" s="5">
        <v>1</v>
      </c>
      <c r="AB92" s="5">
        <v>0</v>
      </c>
    </row>
    <row r="93" spans="1:28" x14ac:dyDescent="0.2">
      <c r="A93" s="5">
        <v>50</v>
      </c>
      <c r="B93" s="5">
        <v>0</v>
      </c>
      <c r="C93" s="5">
        <v>0</v>
      </c>
      <c r="D93" s="5">
        <v>1</v>
      </c>
      <c r="E93" s="5">
        <v>206</v>
      </c>
      <c r="F93" s="5">
        <f>ROUND(Source!T72,O93)</f>
        <v>0</v>
      </c>
      <c r="G93" s="5" t="s">
        <v>74</v>
      </c>
      <c r="H93" s="5" t="s">
        <v>75</v>
      </c>
      <c r="I93" s="5"/>
      <c r="J93" s="5"/>
      <c r="K93" s="5">
        <v>206</v>
      </c>
      <c r="L93" s="5">
        <v>20</v>
      </c>
      <c r="M93" s="5">
        <v>3</v>
      </c>
      <c r="N93" s="5" t="s">
        <v>6</v>
      </c>
      <c r="O93" s="5">
        <v>0</v>
      </c>
      <c r="P93" s="5">
        <f>ROUND(Source!DL72,O93)</f>
        <v>0</v>
      </c>
      <c r="Q93" s="5"/>
      <c r="R93" s="5"/>
      <c r="S93" s="5"/>
      <c r="T93" s="5"/>
      <c r="U93" s="5"/>
      <c r="V93" s="5"/>
      <c r="W93" s="5">
        <v>0</v>
      </c>
      <c r="X93" s="5">
        <v>1</v>
      </c>
      <c r="Y93" s="5">
        <v>0</v>
      </c>
      <c r="Z93" s="5">
        <v>0</v>
      </c>
      <c r="AA93" s="5">
        <v>1</v>
      </c>
      <c r="AB93" s="5">
        <v>0</v>
      </c>
    </row>
    <row r="94" spans="1:28" x14ac:dyDescent="0.2">
      <c r="A94" s="5">
        <v>50</v>
      </c>
      <c r="B94" s="5">
        <v>0</v>
      </c>
      <c r="C94" s="5">
        <v>0</v>
      </c>
      <c r="D94" s="5">
        <v>1</v>
      </c>
      <c r="E94" s="5">
        <v>207</v>
      </c>
      <c r="F94" s="5">
        <f>Source!U72</f>
        <v>550.28</v>
      </c>
      <c r="G94" s="5" t="s">
        <v>76</v>
      </c>
      <c r="H94" s="5" t="s">
        <v>77</v>
      </c>
      <c r="I94" s="5"/>
      <c r="J94" s="5"/>
      <c r="K94" s="5">
        <v>207</v>
      </c>
      <c r="L94" s="5">
        <v>21</v>
      </c>
      <c r="M94" s="5">
        <v>3</v>
      </c>
      <c r="N94" s="5" t="s">
        <v>6</v>
      </c>
      <c r="O94" s="5">
        <v>-1</v>
      </c>
      <c r="P94" s="5">
        <f>Source!DM72</f>
        <v>550.28</v>
      </c>
      <c r="Q94" s="5"/>
      <c r="R94" s="5"/>
      <c r="S94" s="5"/>
      <c r="T94" s="5"/>
      <c r="U94" s="5"/>
      <c r="V94" s="5"/>
      <c r="W94" s="5">
        <v>550.28</v>
      </c>
      <c r="X94" s="5">
        <v>1</v>
      </c>
      <c r="Y94" s="5">
        <v>550.28</v>
      </c>
      <c r="Z94" s="5">
        <v>550.28</v>
      </c>
      <c r="AA94" s="5">
        <v>1</v>
      </c>
      <c r="AB94" s="5">
        <v>550.28</v>
      </c>
    </row>
    <row r="95" spans="1:28" x14ac:dyDescent="0.2">
      <c r="A95" s="5">
        <v>50</v>
      </c>
      <c r="B95" s="5">
        <v>0</v>
      </c>
      <c r="C95" s="5">
        <v>0</v>
      </c>
      <c r="D95" s="5">
        <v>1</v>
      </c>
      <c r="E95" s="5">
        <v>208</v>
      </c>
      <c r="F95" s="5">
        <f>Source!V72</f>
        <v>0</v>
      </c>
      <c r="G95" s="5" t="s">
        <v>78</v>
      </c>
      <c r="H95" s="5" t="s">
        <v>79</v>
      </c>
      <c r="I95" s="5"/>
      <c r="J95" s="5"/>
      <c r="K95" s="5">
        <v>208</v>
      </c>
      <c r="L95" s="5">
        <v>22</v>
      </c>
      <c r="M95" s="5">
        <v>3</v>
      </c>
      <c r="N95" s="5" t="s">
        <v>6</v>
      </c>
      <c r="O95" s="5">
        <v>-1</v>
      </c>
      <c r="P95" s="5">
        <f>Source!DN72</f>
        <v>0</v>
      </c>
      <c r="Q95" s="5"/>
      <c r="R95" s="5"/>
      <c r="S95" s="5"/>
      <c r="T95" s="5"/>
      <c r="U95" s="5"/>
      <c r="V95" s="5"/>
      <c r="W95" s="5">
        <v>0</v>
      </c>
      <c r="X95" s="5">
        <v>1</v>
      </c>
      <c r="Y95" s="5">
        <v>0</v>
      </c>
      <c r="Z95" s="5">
        <v>0</v>
      </c>
      <c r="AA95" s="5">
        <v>1</v>
      </c>
      <c r="AB95" s="5">
        <v>0</v>
      </c>
    </row>
    <row r="96" spans="1:28" x14ac:dyDescent="0.2">
      <c r="A96" s="5">
        <v>50</v>
      </c>
      <c r="B96" s="5">
        <v>0</v>
      </c>
      <c r="C96" s="5">
        <v>0</v>
      </c>
      <c r="D96" s="5">
        <v>1</v>
      </c>
      <c r="E96" s="5">
        <v>209</v>
      </c>
      <c r="F96" s="5">
        <f>ROUND(Source!W72,O96)</f>
        <v>0</v>
      </c>
      <c r="G96" s="5" t="s">
        <v>80</v>
      </c>
      <c r="H96" s="5" t="s">
        <v>81</v>
      </c>
      <c r="I96" s="5"/>
      <c r="J96" s="5"/>
      <c r="K96" s="5">
        <v>209</v>
      </c>
      <c r="L96" s="5">
        <v>23</v>
      </c>
      <c r="M96" s="5">
        <v>3</v>
      </c>
      <c r="N96" s="5" t="s">
        <v>6</v>
      </c>
      <c r="O96" s="5">
        <v>0</v>
      </c>
      <c r="P96" s="5">
        <f>ROUND(Source!DO72,O96)</f>
        <v>0</v>
      </c>
      <c r="Q96" s="5"/>
      <c r="R96" s="5"/>
      <c r="S96" s="5"/>
      <c r="T96" s="5"/>
      <c r="U96" s="5"/>
      <c r="V96" s="5"/>
      <c r="W96" s="5">
        <v>0</v>
      </c>
      <c r="X96" s="5">
        <v>1</v>
      </c>
      <c r="Y96" s="5">
        <v>0</v>
      </c>
      <c r="Z96" s="5">
        <v>0</v>
      </c>
      <c r="AA96" s="5">
        <v>1</v>
      </c>
      <c r="AB96" s="5">
        <v>0</v>
      </c>
    </row>
    <row r="97" spans="1:206" x14ac:dyDescent="0.2">
      <c r="A97" s="5">
        <v>50</v>
      </c>
      <c r="B97" s="5">
        <v>0</v>
      </c>
      <c r="C97" s="5">
        <v>0</v>
      </c>
      <c r="D97" s="5">
        <v>1</v>
      </c>
      <c r="E97" s="5">
        <v>233</v>
      </c>
      <c r="F97" s="5">
        <f>ROUND(Source!BD72,O97)</f>
        <v>0</v>
      </c>
      <c r="G97" s="5" t="s">
        <v>82</v>
      </c>
      <c r="H97" s="5" t="s">
        <v>83</v>
      </c>
      <c r="I97" s="5"/>
      <c r="J97" s="5"/>
      <c r="K97" s="5">
        <v>233</v>
      </c>
      <c r="L97" s="5">
        <v>24</v>
      </c>
      <c r="M97" s="5">
        <v>3</v>
      </c>
      <c r="N97" s="5" t="s">
        <v>6</v>
      </c>
      <c r="O97" s="5">
        <v>0</v>
      </c>
      <c r="P97" s="5">
        <f>ROUND(Source!EV72,O97)</f>
        <v>0</v>
      </c>
      <c r="Q97" s="5"/>
      <c r="R97" s="5"/>
      <c r="S97" s="5"/>
      <c r="T97" s="5"/>
      <c r="U97" s="5"/>
      <c r="V97" s="5"/>
      <c r="W97" s="5">
        <v>0</v>
      </c>
      <c r="X97" s="5">
        <v>1</v>
      </c>
      <c r="Y97" s="5">
        <v>0</v>
      </c>
      <c r="Z97" s="5">
        <v>0</v>
      </c>
      <c r="AA97" s="5">
        <v>1</v>
      </c>
      <c r="AB97" s="5">
        <v>0</v>
      </c>
    </row>
    <row r="98" spans="1:206" x14ac:dyDescent="0.2">
      <c r="A98" s="5">
        <v>50</v>
      </c>
      <c r="B98" s="5">
        <v>0</v>
      </c>
      <c r="C98" s="5">
        <v>0</v>
      </c>
      <c r="D98" s="5">
        <v>1</v>
      </c>
      <c r="E98" s="5">
        <v>210</v>
      </c>
      <c r="F98" s="5">
        <f>ROUND(Source!X72,O98)</f>
        <v>5111</v>
      </c>
      <c r="G98" s="5" t="s">
        <v>84</v>
      </c>
      <c r="H98" s="5" t="s">
        <v>85</v>
      </c>
      <c r="I98" s="5"/>
      <c r="J98" s="5"/>
      <c r="K98" s="5">
        <v>210</v>
      </c>
      <c r="L98" s="5">
        <v>25</v>
      </c>
      <c r="M98" s="5">
        <v>3</v>
      </c>
      <c r="N98" s="5" t="s">
        <v>6</v>
      </c>
      <c r="O98" s="5">
        <v>0</v>
      </c>
      <c r="P98" s="5">
        <f>ROUND(Source!DP72,O98)</f>
        <v>51614</v>
      </c>
      <c r="Q98" s="5"/>
      <c r="R98" s="5"/>
      <c r="S98" s="5"/>
      <c r="T98" s="5"/>
      <c r="U98" s="5"/>
      <c r="V98" s="5"/>
      <c r="W98" s="5">
        <v>5111</v>
      </c>
      <c r="X98" s="5">
        <v>1</v>
      </c>
      <c r="Y98" s="5">
        <v>5111</v>
      </c>
      <c r="Z98" s="5">
        <v>51614</v>
      </c>
      <c r="AA98" s="5">
        <v>1</v>
      </c>
      <c r="AB98" s="5">
        <v>51614</v>
      </c>
    </row>
    <row r="99" spans="1:206" x14ac:dyDescent="0.2">
      <c r="A99" s="5">
        <v>50</v>
      </c>
      <c r="B99" s="5">
        <v>0</v>
      </c>
      <c r="C99" s="5">
        <v>0</v>
      </c>
      <c r="D99" s="5">
        <v>1</v>
      </c>
      <c r="E99" s="5">
        <v>211</v>
      </c>
      <c r="F99" s="5">
        <f>ROUND(Source!Y72,O99)</f>
        <v>3145</v>
      </c>
      <c r="G99" s="5" t="s">
        <v>86</v>
      </c>
      <c r="H99" s="5" t="s">
        <v>87</v>
      </c>
      <c r="I99" s="5"/>
      <c r="J99" s="5"/>
      <c r="K99" s="5">
        <v>211</v>
      </c>
      <c r="L99" s="5">
        <v>26</v>
      </c>
      <c r="M99" s="5">
        <v>3</v>
      </c>
      <c r="N99" s="5" t="s">
        <v>6</v>
      </c>
      <c r="O99" s="5">
        <v>0</v>
      </c>
      <c r="P99" s="5">
        <f>ROUND(Source!DQ72,O99)</f>
        <v>31762</v>
      </c>
      <c r="Q99" s="5"/>
      <c r="R99" s="5"/>
      <c r="S99" s="5"/>
      <c r="T99" s="5"/>
      <c r="U99" s="5"/>
      <c r="V99" s="5"/>
      <c r="W99" s="5">
        <v>3145</v>
      </c>
      <c r="X99" s="5">
        <v>1</v>
      </c>
      <c r="Y99" s="5">
        <v>3145</v>
      </c>
      <c r="Z99" s="5">
        <v>31762</v>
      </c>
      <c r="AA99" s="5">
        <v>1</v>
      </c>
      <c r="AB99" s="5">
        <v>31762</v>
      </c>
    </row>
    <row r="100" spans="1:206" x14ac:dyDescent="0.2">
      <c r="A100" s="5">
        <v>50</v>
      </c>
      <c r="B100" s="5">
        <v>0</v>
      </c>
      <c r="C100" s="5">
        <v>0</v>
      </c>
      <c r="D100" s="5">
        <v>1</v>
      </c>
      <c r="E100" s="5">
        <v>224</v>
      </c>
      <c r="F100" s="5">
        <f>ROUND(Source!AR72,O100)</f>
        <v>16118</v>
      </c>
      <c r="G100" s="5" t="s">
        <v>88</v>
      </c>
      <c r="H100" s="5" t="s">
        <v>89</v>
      </c>
      <c r="I100" s="5"/>
      <c r="J100" s="5"/>
      <c r="K100" s="5">
        <v>224</v>
      </c>
      <c r="L100" s="5">
        <v>27</v>
      </c>
      <c r="M100" s="5">
        <v>3</v>
      </c>
      <c r="N100" s="5" t="s">
        <v>6</v>
      </c>
      <c r="O100" s="5">
        <v>0</v>
      </c>
      <c r="P100" s="5">
        <f>ROUND(Source!EJ72,O100)</f>
        <v>162782</v>
      </c>
      <c r="Q100" s="5"/>
      <c r="R100" s="5"/>
      <c r="S100" s="5"/>
      <c r="T100" s="5"/>
      <c r="U100" s="5"/>
      <c r="V100" s="5"/>
      <c r="W100" s="5">
        <v>16118</v>
      </c>
      <c r="X100" s="5">
        <v>1</v>
      </c>
      <c r="Y100" s="5">
        <v>16118</v>
      </c>
      <c r="Z100" s="5">
        <v>162782</v>
      </c>
      <c r="AA100" s="5">
        <v>1</v>
      </c>
      <c r="AB100" s="5">
        <v>162782</v>
      </c>
    </row>
    <row r="102" spans="1:206" x14ac:dyDescent="0.2">
      <c r="A102" s="3">
        <v>51</v>
      </c>
      <c r="B102" s="3">
        <f>B20</f>
        <v>1</v>
      </c>
      <c r="C102" s="3">
        <f>A20</f>
        <v>3</v>
      </c>
      <c r="D102" s="3">
        <f>ROW(A20)</f>
        <v>20</v>
      </c>
      <c r="E102" s="3"/>
      <c r="F102" s="3" t="str">
        <f>IF(F20&lt;&gt;"",F20,"")</f>
        <v>5.10.4.5</v>
      </c>
      <c r="G102" s="3" t="str">
        <f>IF(G20&lt;&gt;"",G20,"")</f>
        <v>Пуско-наладка лифтового оборудования (Д1) пересчет на 01.04.2025</v>
      </c>
      <c r="H102" s="3">
        <v>0</v>
      </c>
      <c r="I102" s="3"/>
      <c r="J102" s="3"/>
      <c r="K102" s="3"/>
      <c r="L102" s="3"/>
      <c r="M102" s="3"/>
      <c r="N102" s="3"/>
      <c r="O102" s="3">
        <f t="shared" ref="O102:T102" si="42">ROUND(O33+O72+AB102,0)</f>
        <v>34889</v>
      </c>
      <c r="P102" s="3">
        <f t="shared" si="42"/>
        <v>0</v>
      </c>
      <c r="Q102" s="3">
        <f t="shared" si="42"/>
        <v>0</v>
      </c>
      <c r="R102" s="3">
        <f t="shared" si="42"/>
        <v>0</v>
      </c>
      <c r="S102" s="3">
        <f t="shared" si="42"/>
        <v>34889</v>
      </c>
      <c r="T102" s="3">
        <f t="shared" si="42"/>
        <v>0</v>
      </c>
      <c r="U102" s="3">
        <f>U33+U72+AH102</f>
        <v>2589.8160000000003</v>
      </c>
      <c r="V102" s="3">
        <f>V33+V72+AI102</f>
        <v>0</v>
      </c>
      <c r="W102" s="3">
        <f>ROUND(W33+W72+AJ102,0)</f>
        <v>0</v>
      </c>
      <c r="X102" s="3">
        <f>ROUND(X33+X72+AK102,0)</f>
        <v>22679</v>
      </c>
      <c r="Y102" s="3">
        <f>ROUND(Y33+Y72+AL102,0)</f>
        <v>13956</v>
      </c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>
        <f t="shared" ref="AO102:BD102" si="43">ROUND(AO33+AO72+BX102,0)</f>
        <v>0</v>
      </c>
      <c r="AP102" s="3">
        <f t="shared" si="43"/>
        <v>0</v>
      </c>
      <c r="AQ102" s="3">
        <f t="shared" si="43"/>
        <v>0</v>
      </c>
      <c r="AR102" s="3">
        <f t="shared" si="43"/>
        <v>71524</v>
      </c>
      <c r="AS102" s="3">
        <f t="shared" si="43"/>
        <v>0</v>
      </c>
      <c r="AT102" s="3">
        <f t="shared" si="43"/>
        <v>0</v>
      </c>
      <c r="AU102" s="3">
        <f t="shared" si="43"/>
        <v>71524</v>
      </c>
      <c r="AV102" s="3">
        <f t="shared" si="43"/>
        <v>0</v>
      </c>
      <c r="AW102" s="3">
        <f t="shared" si="43"/>
        <v>0</v>
      </c>
      <c r="AX102" s="3">
        <f t="shared" si="43"/>
        <v>0</v>
      </c>
      <c r="AY102" s="3">
        <f t="shared" si="43"/>
        <v>0</v>
      </c>
      <c r="AZ102" s="3">
        <f t="shared" si="43"/>
        <v>0</v>
      </c>
      <c r="BA102" s="3">
        <f t="shared" si="43"/>
        <v>0</v>
      </c>
      <c r="BB102" s="3">
        <f t="shared" si="43"/>
        <v>0</v>
      </c>
      <c r="BC102" s="3">
        <f t="shared" si="43"/>
        <v>0</v>
      </c>
      <c r="BD102" s="3">
        <f t="shared" si="43"/>
        <v>0</v>
      </c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4">
        <f t="shared" ref="DG102:DL102" si="44">ROUND(DG33+DG72+DT102,0)</f>
        <v>607262</v>
      </c>
      <c r="DH102" s="4">
        <f t="shared" si="44"/>
        <v>0</v>
      </c>
      <c r="DI102" s="4">
        <f t="shared" si="44"/>
        <v>0</v>
      </c>
      <c r="DJ102" s="4">
        <f t="shared" si="44"/>
        <v>0</v>
      </c>
      <c r="DK102" s="4">
        <f t="shared" si="44"/>
        <v>607262</v>
      </c>
      <c r="DL102" s="4">
        <f t="shared" si="44"/>
        <v>0</v>
      </c>
      <c r="DM102" s="4">
        <f>DM33+DM72+DZ102</f>
        <v>2589.8160000000003</v>
      </c>
      <c r="DN102" s="4">
        <f>DN33+DN72+EA102</f>
        <v>0</v>
      </c>
      <c r="DO102" s="4">
        <f>ROUND(DO33+DO72+EB102,0)</f>
        <v>0</v>
      </c>
      <c r="DP102" s="4">
        <f>ROUND(DP33+DP72+EC102,0)</f>
        <v>394720</v>
      </c>
      <c r="DQ102" s="4">
        <f>ROUND(DQ33+DQ72+ED102,0)</f>
        <v>242905</v>
      </c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>
        <f t="shared" ref="EG102:EV102" si="45">ROUND(EG33+EG72+FP102,0)</f>
        <v>0</v>
      </c>
      <c r="EH102" s="4">
        <f t="shared" si="45"/>
        <v>0</v>
      </c>
      <c r="EI102" s="4">
        <f t="shared" si="45"/>
        <v>0</v>
      </c>
      <c r="EJ102" s="4">
        <f t="shared" si="45"/>
        <v>1244887</v>
      </c>
      <c r="EK102" s="4">
        <f t="shared" si="45"/>
        <v>0</v>
      </c>
      <c r="EL102" s="4">
        <f t="shared" si="45"/>
        <v>0</v>
      </c>
      <c r="EM102" s="4">
        <f t="shared" si="45"/>
        <v>1244887</v>
      </c>
      <c r="EN102" s="4">
        <f t="shared" si="45"/>
        <v>0</v>
      </c>
      <c r="EO102" s="4">
        <f t="shared" si="45"/>
        <v>0</v>
      </c>
      <c r="EP102" s="4">
        <f t="shared" si="45"/>
        <v>0</v>
      </c>
      <c r="EQ102" s="4">
        <f t="shared" si="45"/>
        <v>0</v>
      </c>
      <c r="ER102" s="4">
        <f t="shared" si="45"/>
        <v>0</v>
      </c>
      <c r="ES102" s="4">
        <f t="shared" si="45"/>
        <v>0</v>
      </c>
      <c r="ET102" s="4">
        <f t="shared" si="45"/>
        <v>0</v>
      </c>
      <c r="EU102" s="4">
        <f t="shared" si="45"/>
        <v>0</v>
      </c>
      <c r="EV102" s="4">
        <f t="shared" si="45"/>
        <v>0</v>
      </c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>
        <v>0</v>
      </c>
    </row>
    <row r="104" spans="1:206" x14ac:dyDescent="0.2">
      <c r="A104" s="5">
        <v>50</v>
      </c>
      <c r="B104" s="5">
        <v>0</v>
      </c>
      <c r="C104" s="5">
        <v>0</v>
      </c>
      <c r="D104" s="5">
        <v>1</v>
      </c>
      <c r="E104" s="5">
        <v>201</v>
      </c>
      <c r="F104" s="5">
        <f>ROUND(Source!O102,O104)</f>
        <v>34889</v>
      </c>
      <c r="G104" s="5" t="s">
        <v>36</v>
      </c>
      <c r="H104" s="5" t="s">
        <v>37</v>
      </c>
      <c r="I104" s="5"/>
      <c r="J104" s="5"/>
      <c r="K104" s="5">
        <v>201</v>
      </c>
      <c r="L104" s="5">
        <v>1</v>
      </c>
      <c r="M104" s="5">
        <v>3</v>
      </c>
      <c r="N104" s="5" t="s">
        <v>6</v>
      </c>
      <c r="O104" s="5">
        <v>0</v>
      </c>
      <c r="P104" s="5">
        <f>ROUND(Source!DG102,O104)</f>
        <v>607262</v>
      </c>
      <c r="Q104" s="5"/>
      <c r="R104" s="5"/>
      <c r="S104" s="5"/>
      <c r="T104" s="5"/>
      <c r="U104" s="5"/>
      <c r="V104" s="5"/>
      <c r="W104" s="5">
        <v>34889</v>
      </c>
      <c r="X104" s="5">
        <v>1</v>
      </c>
      <c r="Y104" s="5">
        <v>34889</v>
      </c>
      <c r="Z104" s="5">
        <v>607262</v>
      </c>
      <c r="AA104" s="5">
        <v>1</v>
      </c>
      <c r="AB104" s="5">
        <v>607262</v>
      </c>
    </row>
    <row r="105" spans="1:206" x14ac:dyDescent="0.2">
      <c r="A105" s="5">
        <v>50</v>
      </c>
      <c r="B105" s="5">
        <v>0</v>
      </c>
      <c r="C105" s="5">
        <v>0</v>
      </c>
      <c r="D105" s="5">
        <v>1</v>
      </c>
      <c r="E105" s="5">
        <v>202</v>
      </c>
      <c r="F105" s="5">
        <f>ROUND(Source!P102,O105)</f>
        <v>0</v>
      </c>
      <c r="G105" s="5" t="s">
        <v>38</v>
      </c>
      <c r="H105" s="5" t="s">
        <v>39</v>
      </c>
      <c r="I105" s="5"/>
      <c r="J105" s="5"/>
      <c r="K105" s="5">
        <v>202</v>
      </c>
      <c r="L105" s="5">
        <v>2</v>
      </c>
      <c r="M105" s="5">
        <v>3</v>
      </c>
      <c r="N105" s="5" t="s">
        <v>6</v>
      </c>
      <c r="O105" s="5">
        <v>0</v>
      </c>
      <c r="P105" s="5">
        <f>ROUND(Source!DH102,O105)</f>
        <v>0</v>
      </c>
      <c r="Q105" s="5"/>
      <c r="R105" s="5"/>
      <c r="S105" s="5"/>
      <c r="T105" s="5"/>
      <c r="U105" s="5"/>
      <c r="V105" s="5"/>
      <c r="W105" s="5">
        <v>0</v>
      </c>
      <c r="X105" s="5">
        <v>1</v>
      </c>
      <c r="Y105" s="5">
        <v>0</v>
      </c>
      <c r="Z105" s="5">
        <v>0</v>
      </c>
      <c r="AA105" s="5">
        <v>1</v>
      </c>
      <c r="AB105" s="5">
        <v>0</v>
      </c>
    </row>
    <row r="106" spans="1:206" x14ac:dyDescent="0.2">
      <c r="A106" s="5">
        <v>50</v>
      </c>
      <c r="B106" s="5">
        <v>0</v>
      </c>
      <c r="C106" s="5">
        <v>0</v>
      </c>
      <c r="D106" s="5">
        <v>1</v>
      </c>
      <c r="E106" s="5">
        <v>222</v>
      </c>
      <c r="F106" s="5">
        <f>ROUND(Source!AO102,O106)</f>
        <v>0</v>
      </c>
      <c r="G106" s="5" t="s">
        <v>40</v>
      </c>
      <c r="H106" s="5" t="s">
        <v>41</v>
      </c>
      <c r="I106" s="5"/>
      <c r="J106" s="5"/>
      <c r="K106" s="5">
        <v>222</v>
      </c>
      <c r="L106" s="5">
        <v>3</v>
      </c>
      <c r="M106" s="5">
        <v>3</v>
      </c>
      <c r="N106" s="5" t="s">
        <v>6</v>
      </c>
      <c r="O106" s="5">
        <v>0</v>
      </c>
      <c r="P106" s="5">
        <f>ROUND(Source!EG102,O106)</f>
        <v>0</v>
      </c>
      <c r="Q106" s="5"/>
      <c r="R106" s="5"/>
      <c r="S106" s="5"/>
      <c r="T106" s="5"/>
      <c r="U106" s="5"/>
      <c r="V106" s="5"/>
      <c r="W106" s="5">
        <v>0</v>
      </c>
      <c r="X106" s="5">
        <v>1</v>
      </c>
      <c r="Y106" s="5">
        <v>0</v>
      </c>
      <c r="Z106" s="5">
        <v>0</v>
      </c>
      <c r="AA106" s="5">
        <v>1</v>
      </c>
      <c r="AB106" s="5">
        <v>0</v>
      </c>
    </row>
    <row r="107" spans="1:206" x14ac:dyDescent="0.2">
      <c r="A107" s="5">
        <v>50</v>
      </c>
      <c r="B107" s="5">
        <v>0</v>
      </c>
      <c r="C107" s="5">
        <v>0</v>
      </c>
      <c r="D107" s="5">
        <v>1</v>
      </c>
      <c r="E107" s="5">
        <v>225</v>
      </c>
      <c r="F107" s="5">
        <f>ROUND(Source!AV102,O107)</f>
        <v>0</v>
      </c>
      <c r="G107" s="5" t="s">
        <v>42</v>
      </c>
      <c r="H107" s="5" t="s">
        <v>43</v>
      </c>
      <c r="I107" s="5"/>
      <c r="J107" s="5"/>
      <c r="K107" s="5">
        <v>225</v>
      </c>
      <c r="L107" s="5">
        <v>4</v>
      </c>
      <c r="M107" s="5">
        <v>3</v>
      </c>
      <c r="N107" s="5" t="s">
        <v>6</v>
      </c>
      <c r="O107" s="5">
        <v>0</v>
      </c>
      <c r="P107" s="5">
        <f>ROUND(Source!EN102,O107)</f>
        <v>0</v>
      </c>
      <c r="Q107" s="5"/>
      <c r="R107" s="5"/>
      <c r="S107" s="5"/>
      <c r="T107" s="5"/>
      <c r="U107" s="5"/>
      <c r="V107" s="5"/>
      <c r="W107" s="5">
        <v>0</v>
      </c>
      <c r="X107" s="5">
        <v>1</v>
      </c>
      <c r="Y107" s="5">
        <v>0</v>
      </c>
      <c r="Z107" s="5">
        <v>0</v>
      </c>
      <c r="AA107" s="5">
        <v>1</v>
      </c>
      <c r="AB107" s="5">
        <v>0</v>
      </c>
    </row>
    <row r="108" spans="1:206" x14ac:dyDescent="0.2">
      <c r="A108" s="5">
        <v>50</v>
      </c>
      <c r="B108" s="5">
        <v>0</v>
      </c>
      <c r="C108" s="5">
        <v>0</v>
      </c>
      <c r="D108" s="5">
        <v>1</v>
      </c>
      <c r="E108" s="5">
        <v>226</v>
      </c>
      <c r="F108" s="5">
        <f>ROUND(Source!AW102,O108)</f>
        <v>0</v>
      </c>
      <c r="G108" s="5" t="s">
        <v>44</v>
      </c>
      <c r="H108" s="5" t="s">
        <v>45</v>
      </c>
      <c r="I108" s="5"/>
      <c r="J108" s="5"/>
      <c r="K108" s="5">
        <v>226</v>
      </c>
      <c r="L108" s="5">
        <v>5</v>
      </c>
      <c r="M108" s="5">
        <v>3</v>
      </c>
      <c r="N108" s="5" t="s">
        <v>6</v>
      </c>
      <c r="O108" s="5">
        <v>0</v>
      </c>
      <c r="P108" s="5">
        <f>ROUND(Source!EO102,O108)</f>
        <v>0</v>
      </c>
      <c r="Q108" s="5"/>
      <c r="R108" s="5"/>
      <c r="S108" s="5"/>
      <c r="T108" s="5"/>
      <c r="U108" s="5"/>
      <c r="V108" s="5"/>
      <c r="W108" s="5">
        <v>0</v>
      </c>
      <c r="X108" s="5">
        <v>1</v>
      </c>
      <c r="Y108" s="5">
        <v>0</v>
      </c>
      <c r="Z108" s="5">
        <v>0</v>
      </c>
      <c r="AA108" s="5">
        <v>1</v>
      </c>
      <c r="AB108" s="5">
        <v>0</v>
      </c>
    </row>
    <row r="109" spans="1:206" x14ac:dyDescent="0.2">
      <c r="A109" s="5">
        <v>50</v>
      </c>
      <c r="B109" s="5">
        <v>0</v>
      </c>
      <c r="C109" s="5">
        <v>0</v>
      </c>
      <c r="D109" s="5">
        <v>1</v>
      </c>
      <c r="E109" s="5">
        <v>227</v>
      </c>
      <c r="F109" s="5">
        <f>ROUND(Source!AX102,O109)</f>
        <v>0</v>
      </c>
      <c r="G109" s="5" t="s">
        <v>46</v>
      </c>
      <c r="H109" s="5" t="s">
        <v>47</v>
      </c>
      <c r="I109" s="5"/>
      <c r="J109" s="5"/>
      <c r="K109" s="5">
        <v>227</v>
      </c>
      <c r="L109" s="5">
        <v>6</v>
      </c>
      <c r="M109" s="5">
        <v>3</v>
      </c>
      <c r="N109" s="5" t="s">
        <v>6</v>
      </c>
      <c r="O109" s="5">
        <v>0</v>
      </c>
      <c r="P109" s="5">
        <f>ROUND(Source!EP102,O109)</f>
        <v>0</v>
      </c>
      <c r="Q109" s="5"/>
      <c r="R109" s="5"/>
      <c r="S109" s="5"/>
      <c r="T109" s="5"/>
      <c r="U109" s="5"/>
      <c r="V109" s="5"/>
      <c r="W109" s="5">
        <v>0</v>
      </c>
      <c r="X109" s="5">
        <v>1</v>
      </c>
      <c r="Y109" s="5">
        <v>0</v>
      </c>
      <c r="Z109" s="5">
        <v>0</v>
      </c>
      <c r="AA109" s="5">
        <v>1</v>
      </c>
      <c r="AB109" s="5">
        <v>0</v>
      </c>
    </row>
    <row r="110" spans="1:206" x14ac:dyDescent="0.2">
      <c r="A110" s="5">
        <v>50</v>
      </c>
      <c r="B110" s="5">
        <v>0</v>
      </c>
      <c r="C110" s="5">
        <v>0</v>
      </c>
      <c r="D110" s="5">
        <v>1</v>
      </c>
      <c r="E110" s="5">
        <v>228</v>
      </c>
      <c r="F110" s="5">
        <f>ROUND(Source!AY102,O110)</f>
        <v>0</v>
      </c>
      <c r="G110" s="5" t="s">
        <v>48</v>
      </c>
      <c r="H110" s="5" t="s">
        <v>49</v>
      </c>
      <c r="I110" s="5"/>
      <c r="J110" s="5"/>
      <c r="K110" s="5">
        <v>228</v>
      </c>
      <c r="L110" s="5">
        <v>7</v>
      </c>
      <c r="M110" s="5">
        <v>3</v>
      </c>
      <c r="N110" s="5" t="s">
        <v>6</v>
      </c>
      <c r="O110" s="5">
        <v>0</v>
      </c>
      <c r="P110" s="5">
        <f>ROUND(Source!EQ102,O110)</f>
        <v>0</v>
      </c>
      <c r="Q110" s="5"/>
      <c r="R110" s="5"/>
      <c r="S110" s="5"/>
      <c r="T110" s="5"/>
      <c r="U110" s="5"/>
      <c r="V110" s="5"/>
      <c r="W110" s="5">
        <v>0</v>
      </c>
      <c r="X110" s="5">
        <v>1</v>
      </c>
      <c r="Y110" s="5">
        <v>0</v>
      </c>
      <c r="Z110" s="5">
        <v>0</v>
      </c>
      <c r="AA110" s="5">
        <v>1</v>
      </c>
      <c r="AB110" s="5">
        <v>0</v>
      </c>
    </row>
    <row r="111" spans="1:206" x14ac:dyDescent="0.2">
      <c r="A111" s="5">
        <v>50</v>
      </c>
      <c r="B111" s="5">
        <v>0</v>
      </c>
      <c r="C111" s="5">
        <v>0</v>
      </c>
      <c r="D111" s="5">
        <v>1</v>
      </c>
      <c r="E111" s="5">
        <v>216</v>
      </c>
      <c r="F111" s="5">
        <f>ROUND(Source!AP102,O111)</f>
        <v>0</v>
      </c>
      <c r="G111" s="5" t="s">
        <v>50</v>
      </c>
      <c r="H111" s="5" t="s">
        <v>51</v>
      </c>
      <c r="I111" s="5"/>
      <c r="J111" s="5"/>
      <c r="K111" s="5">
        <v>216</v>
      </c>
      <c r="L111" s="5">
        <v>8</v>
      </c>
      <c r="M111" s="5">
        <v>3</v>
      </c>
      <c r="N111" s="5" t="s">
        <v>6</v>
      </c>
      <c r="O111" s="5">
        <v>0</v>
      </c>
      <c r="P111" s="5">
        <f>ROUND(Source!EH102,O111)</f>
        <v>0</v>
      </c>
      <c r="Q111" s="5"/>
      <c r="R111" s="5"/>
      <c r="S111" s="5"/>
      <c r="T111" s="5"/>
      <c r="U111" s="5"/>
      <c r="V111" s="5"/>
      <c r="W111" s="5">
        <v>0</v>
      </c>
      <c r="X111" s="5">
        <v>1</v>
      </c>
      <c r="Y111" s="5">
        <v>0</v>
      </c>
      <c r="Z111" s="5">
        <v>0</v>
      </c>
      <c r="AA111" s="5">
        <v>1</v>
      </c>
      <c r="AB111" s="5">
        <v>0</v>
      </c>
    </row>
    <row r="112" spans="1:206" x14ac:dyDescent="0.2">
      <c r="A112" s="5">
        <v>50</v>
      </c>
      <c r="B112" s="5">
        <v>0</v>
      </c>
      <c r="C112" s="5">
        <v>0</v>
      </c>
      <c r="D112" s="5">
        <v>1</v>
      </c>
      <c r="E112" s="5">
        <v>223</v>
      </c>
      <c r="F112" s="5">
        <f>ROUND(Source!AQ102,O112)</f>
        <v>0</v>
      </c>
      <c r="G112" s="5" t="s">
        <v>52</v>
      </c>
      <c r="H112" s="5" t="s">
        <v>53</v>
      </c>
      <c r="I112" s="5"/>
      <c r="J112" s="5"/>
      <c r="K112" s="5">
        <v>223</v>
      </c>
      <c r="L112" s="5">
        <v>9</v>
      </c>
      <c r="M112" s="5">
        <v>3</v>
      </c>
      <c r="N112" s="5" t="s">
        <v>6</v>
      </c>
      <c r="O112" s="5">
        <v>0</v>
      </c>
      <c r="P112" s="5">
        <f>ROUND(Source!EI102,O112)</f>
        <v>0</v>
      </c>
      <c r="Q112" s="5"/>
      <c r="R112" s="5"/>
      <c r="S112" s="5"/>
      <c r="T112" s="5"/>
      <c r="U112" s="5"/>
      <c r="V112" s="5"/>
      <c r="W112" s="5">
        <v>0</v>
      </c>
      <c r="X112" s="5">
        <v>1</v>
      </c>
      <c r="Y112" s="5">
        <v>0</v>
      </c>
      <c r="Z112" s="5">
        <v>0</v>
      </c>
      <c r="AA112" s="5">
        <v>1</v>
      </c>
      <c r="AB112" s="5">
        <v>0</v>
      </c>
    </row>
    <row r="113" spans="1:28" x14ac:dyDescent="0.2">
      <c r="A113" s="5">
        <v>50</v>
      </c>
      <c r="B113" s="5">
        <v>0</v>
      </c>
      <c r="C113" s="5">
        <v>0</v>
      </c>
      <c r="D113" s="5">
        <v>1</v>
      </c>
      <c r="E113" s="5">
        <v>229</v>
      </c>
      <c r="F113" s="5">
        <f>ROUND(Source!AZ102,O113)</f>
        <v>0</v>
      </c>
      <c r="G113" s="5" t="s">
        <v>54</v>
      </c>
      <c r="H113" s="5" t="s">
        <v>55</v>
      </c>
      <c r="I113" s="5"/>
      <c r="J113" s="5"/>
      <c r="K113" s="5">
        <v>229</v>
      </c>
      <c r="L113" s="5">
        <v>10</v>
      </c>
      <c r="M113" s="5">
        <v>3</v>
      </c>
      <c r="N113" s="5" t="s">
        <v>6</v>
      </c>
      <c r="O113" s="5">
        <v>0</v>
      </c>
      <c r="P113" s="5">
        <f>ROUND(Source!ER102,O113)</f>
        <v>0</v>
      </c>
      <c r="Q113" s="5"/>
      <c r="R113" s="5"/>
      <c r="S113" s="5"/>
      <c r="T113" s="5"/>
      <c r="U113" s="5"/>
      <c r="V113" s="5"/>
      <c r="W113" s="5">
        <v>0</v>
      </c>
      <c r="X113" s="5">
        <v>1</v>
      </c>
      <c r="Y113" s="5">
        <v>0</v>
      </c>
      <c r="Z113" s="5">
        <v>0</v>
      </c>
      <c r="AA113" s="5">
        <v>1</v>
      </c>
      <c r="AB113" s="5">
        <v>0</v>
      </c>
    </row>
    <row r="114" spans="1:28" x14ac:dyDescent="0.2">
      <c r="A114" s="5">
        <v>50</v>
      </c>
      <c r="B114" s="5">
        <v>0</v>
      </c>
      <c r="C114" s="5">
        <v>0</v>
      </c>
      <c r="D114" s="5">
        <v>1</v>
      </c>
      <c r="E114" s="5">
        <v>203</v>
      </c>
      <c r="F114" s="5">
        <f>ROUND(Source!Q102,O114)</f>
        <v>0</v>
      </c>
      <c r="G114" s="5" t="s">
        <v>56</v>
      </c>
      <c r="H114" s="5" t="s">
        <v>57</v>
      </c>
      <c r="I114" s="5"/>
      <c r="J114" s="5"/>
      <c r="K114" s="5">
        <v>203</v>
      </c>
      <c r="L114" s="5">
        <v>11</v>
      </c>
      <c r="M114" s="5">
        <v>3</v>
      </c>
      <c r="N114" s="5" t="s">
        <v>6</v>
      </c>
      <c r="O114" s="5">
        <v>0</v>
      </c>
      <c r="P114" s="5">
        <f>ROUND(Source!DI102,O114)</f>
        <v>0</v>
      </c>
      <c r="Q114" s="5"/>
      <c r="R114" s="5"/>
      <c r="S114" s="5"/>
      <c r="T114" s="5"/>
      <c r="U114" s="5"/>
      <c r="V114" s="5"/>
      <c r="W114" s="5">
        <v>0</v>
      </c>
      <c r="X114" s="5">
        <v>1</v>
      </c>
      <c r="Y114" s="5">
        <v>0</v>
      </c>
      <c r="Z114" s="5">
        <v>0</v>
      </c>
      <c r="AA114" s="5">
        <v>1</v>
      </c>
      <c r="AB114" s="5">
        <v>0</v>
      </c>
    </row>
    <row r="115" spans="1:28" x14ac:dyDescent="0.2">
      <c r="A115" s="5">
        <v>50</v>
      </c>
      <c r="B115" s="5">
        <v>0</v>
      </c>
      <c r="C115" s="5">
        <v>0</v>
      </c>
      <c r="D115" s="5">
        <v>1</v>
      </c>
      <c r="E115" s="5">
        <v>231</v>
      </c>
      <c r="F115" s="5">
        <f>ROUND(Source!BB102,O115)</f>
        <v>0</v>
      </c>
      <c r="G115" s="5" t="s">
        <v>58</v>
      </c>
      <c r="H115" s="5" t="s">
        <v>59</v>
      </c>
      <c r="I115" s="5"/>
      <c r="J115" s="5"/>
      <c r="K115" s="5">
        <v>231</v>
      </c>
      <c r="L115" s="5">
        <v>12</v>
      </c>
      <c r="M115" s="5">
        <v>3</v>
      </c>
      <c r="N115" s="5" t="s">
        <v>6</v>
      </c>
      <c r="O115" s="5">
        <v>0</v>
      </c>
      <c r="P115" s="5">
        <f>ROUND(Source!ET102,O115)</f>
        <v>0</v>
      </c>
      <c r="Q115" s="5"/>
      <c r="R115" s="5"/>
      <c r="S115" s="5"/>
      <c r="T115" s="5"/>
      <c r="U115" s="5"/>
      <c r="V115" s="5"/>
      <c r="W115" s="5">
        <v>0</v>
      </c>
      <c r="X115" s="5">
        <v>1</v>
      </c>
      <c r="Y115" s="5">
        <v>0</v>
      </c>
      <c r="Z115" s="5">
        <v>0</v>
      </c>
      <c r="AA115" s="5">
        <v>1</v>
      </c>
      <c r="AB115" s="5">
        <v>0</v>
      </c>
    </row>
    <row r="116" spans="1:28" x14ac:dyDescent="0.2">
      <c r="A116" s="5">
        <v>50</v>
      </c>
      <c r="B116" s="5">
        <v>0</v>
      </c>
      <c r="C116" s="5">
        <v>0</v>
      </c>
      <c r="D116" s="5">
        <v>1</v>
      </c>
      <c r="E116" s="5">
        <v>204</v>
      </c>
      <c r="F116" s="5">
        <f>ROUND(Source!R102,O116)</f>
        <v>0</v>
      </c>
      <c r="G116" s="5" t="s">
        <v>60</v>
      </c>
      <c r="H116" s="5" t="s">
        <v>61</v>
      </c>
      <c r="I116" s="5"/>
      <c r="J116" s="5"/>
      <c r="K116" s="5">
        <v>204</v>
      </c>
      <c r="L116" s="5">
        <v>13</v>
      </c>
      <c r="M116" s="5">
        <v>3</v>
      </c>
      <c r="N116" s="5" t="s">
        <v>6</v>
      </c>
      <c r="O116" s="5">
        <v>0</v>
      </c>
      <c r="P116" s="5">
        <f>ROUND(Source!DJ102,O116)</f>
        <v>0</v>
      </c>
      <c r="Q116" s="5"/>
      <c r="R116" s="5"/>
      <c r="S116" s="5"/>
      <c r="T116" s="5"/>
      <c r="U116" s="5"/>
      <c r="V116" s="5"/>
      <c r="W116" s="5">
        <v>0</v>
      </c>
      <c r="X116" s="5">
        <v>1</v>
      </c>
      <c r="Y116" s="5">
        <v>0</v>
      </c>
      <c r="Z116" s="5">
        <v>0</v>
      </c>
      <c r="AA116" s="5">
        <v>1</v>
      </c>
      <c r="AB116" s="5">
        <v>0</v>
      </c>
    </row>
    <row r="117" spans="1:28" x14ac:dyDescent="0.2">
      <c r="A117" s="5">
        <v>50</v>
      </c>
      <c r="B117" s="5">
        <v>0</v>
      </c>
      <c r="C117" s="5">
        <v>0</v>
      </c>
      <c r="D117" s="5">
        <v>1</v>
      </c>
      <c r="E117" s="5">
        <v>205</v>
      </c>
      <c r="F117" s="5">
        <f>ROUND(Source!S102,O117)</f>
        <v>34889</v>
      </c>
      <c r="G117" s="5" t="s">
        <v>62</v>
      </c>
      <c r="H117" s="5" t="s">
        <v>63</v>
      </c>
      <c r="I117" s="5"/>
      <c r="J117" s="5"/>
      <c r="K117" s="5">
        <v>205</v>
      </c>
      <c r="L117" s="5">
        <v>14</v>
      </c>
      <c r="M117" s="5">
        <v>3</v>
      </c>
      <c r="N117" s="5" t="s">
        <v>6</v>
      </c>
      <c r="O117" s="5">
        <v>0</v>
      </c>
      <c r="P117" s="5">
        <f>ROUND(Source!DK102,O117)</f>
        <v>607262</v>
      </c>
      <c r="Q117" s="5"/>
      <c r="R117" s="5"/>
      <c r="S117" s="5"/>
      <c r="T117" s="5"/>
      <c r="U117" s="5"/>
      <c r="V117" s="5"/>
      <c r="W117" s="5">
        <v>34889</v>
      </c>
      <c r="X117" s="5">
        <v>1</v>
      </c>
      <c r="Y117" s="5">
        <v>34889</v>
      </c>
      <c r="Z117" s="5">
        <v>607262</v>
      </c>
      <c r="AA117" s="5">
        <v>1</v>
      </c>
      <c r="AB117" s="5">
        <v>607262</v>
      </c>
    </row>
    <row r="118" spans="1:28" x14ac:dyDescent="0.2">
      <c r="A118" s="5">
        <v>50</v>
      </c>
      <c r="B118" s="5">
        <v>0</v>
      </c>
      <c r="C118" s="5">
        <v>0</v>
      </c>
      <c r="D118" s="5">
        <v>1</v>
      </c>
      <c r="E118" s="5">
        <v>232</v>
      </c>
      <c r="F118" s="5">
        <f>ROUND(Source!BC102,O118)</f>
        <v>0</v>
      </c>
      <c r="G118" s="5" t="s">
        <v>64</v>
      </c>
      <c r="H118" s="5" t="s">
        <v>65</v>
      </c>
      <c r="I118" s="5"/>
      <c r="J118" s="5"/>
      <c r="K118" s="5">
        <v>232</v>
      </c>
      <c r="L118" s="5">
        <v>15</v>
      </c>
      <c r="M118" s="5">
        <v>3</v>
      </c>
      <c r="N118" s="5" t="s">
        <v>6</v>
      </c>
      <c r="O118" s="5">
        <v>0</v>
      </c>
      <c r="P118" s="5">
        <f>ROUND(Source!EU102,O118)</f>
        <v>0</v>
      </c>
      <c r="Q118" s="5"/>
      <c r="R118" s="5"/>
      <c r="S118" s="5"/>
      <c r="T118" s="5"/>
      <c r="U118" s="5"/>
      <c r="V118" s="5"/>
      <c r="W118" s="5">
        <v>0</v>
      </c>
      <c r="X118" s="5">
        <v>1</v>
      </c>
      <c r="Y118" s="5">
        <v>0</v>
      </c>
      <c r="Z118" s="5">
        <v>0</v>
      </c>
      <c r="AA118" s="5">
        <v>1</v>
      </c>
      <c r="AB118" s="5">
        <v>0</v>
      </c>
    </row>
    <row r="119" spans="1:28" x14ac:dyDescent="0.2">
      <c r="A119" s="5">
        <v>50</v>
      </c>
      <c r="B119" s="5">
        <v>0</v>
      </c>
      <c r="C119" s="5">
        <v>0</v>
      </c>
      <c r="D119" s="5">
        <v>1</v>
      </c>
      <c r="E119" s="5">
        <v>214</v>
      </c>
      <c r="F119" s="5">
        <f>ROUND(Source!AS102,O119)</f>
        <v>0</v>
      </c>
      <c r="G119" s="5" t="s">
        <v>66</v>
      </c>
      <c r="H119" s="5" t="s">
        <v>67</v>
      </c>
      <c r="I119" s="5"/>
      <c r="J119" s="5"/>
      <c r="K119" s="5">
        <v>214</v>
      </c>
      <c r="L119" s="5">
        <v>16</v>
      </c>
      <c r="M119" s="5">
        <v>3</v>
      </c>
      <c r="N119" s="5" t="s">
        <v>6</v>
      </c>
      <c r="O119" s="5">
        <v>0</v>
      </c>
      <c r="P119" s="5">
        <f>ROUND(Source!EK102,O119)</f>
        <v>0</v>
      </c>
      <c r="Q119" s="5"/>
      <c r="R119" s="5"/>
      <c r="S119" s="5"/>
      <c r="T119" s="5"/>
      <c r="U119" s="5"/>
      <c r="V119" s="5"/>
      <c r="W119" s="5">
        <v>0</v>
      </c>
      <c r="X119" s="5">
        <v>1</v>
      </c>
      <c r="Y119" s="5">
        <v>0</v>
      </c>
      <c r="Z119" s="5">
        <v>0</v>
      </c>
      <c r="AA119" s="5">
        <v>1</v>
      </c>
      <c r="AB119" s="5">
        <v>0</v>
      </c>
    </row>
    <row r="120" spans="1:28" x14ac:dyDescent="0.2">
      <c r="A120" s="5">
        <v>50</v>
      </c>
      <c r="B120" s="5">
        <v>0</v>
      </c>
      <c r="C120" s="5">
        <v>0</v>
      </c>
      <c r="D120" s="5">
        <v>1</v>
      </c>
      <c r="E120" s="5">
        <v>215</v>
      </c>
      <c r="F120" s="5">
        <f>ROUND(Source!AT102,O120)</f>
        <v>0</v>
      </c>
      <c r="G120" s="5" t="s">
        <v>68</v>
      </c>
      <c r="H120" s="5" t="s">
        <v>69</v>
      </c>
      <c r="I120" s="5"/>
      <c r="J120" s="5"/>
      <c r="K120" s="5">
        <v>215</v>
      </c>
      <c r="L120" s="5">
        <v>17</v>
      </c>
      <c r="M120" s="5">
        <v>3</v>
      </c>
      <c r="N120" s="5" t="s">
        <v>6</v>
      </c>
      <c r="O120" s="5">
        <v>0</v>
      </c>
      <c r="P120" s="5">
        <f>ROUND(Source!EL102,O120)</f>
        <v>0</v>
      </c>
      <c r="Q120" s="5"/>
      <c r="R120" s="5"/>
      <c r="S120" s="5"/>
      <c r="T120" s="5"/>
      <c r="U120" s="5"/>
      <c r="V120" s="5"/>
      <c r="W120" s="5">
        <v>0</v>
      </c>
      <c r="X120" s="5">
        <v>1</v>
      </c>
      <c r="Y120" s="5">
        <v>0</v>
      </c>
      <c r="Z120" s="5">
        <v>0</v>
      </c>
      <c r="AA120" s="5">
        <v>1</v>
      </c>
      <c r="AB120" s="5">
        <v>0</v>
      </c>
    </row>
    <row r="121" spans="1:28" x14ac:dyDescent="0.2">
      <c r="A121" s="5">
        <v>50</v>
      </c>
      <c r="B121" s="5">
        <v>0</v>
      </c>
      <c r="C121" s="5">
        <v>0</v>
      </c>
      <c r="D121" s="5">
        <v>1</v>
      </c>
      <c r="E121" s="5">
        <v>217</v>
      </c>
      <c r="F121" s="5">
        <f>ROUND(Source!AU102,O121)</f>
        <v>71524</v>
      </c>
      <c r="G121" s="5" t="s">
        <v>70</v>
      </c>
      <c r="H121" s="5" t="s">
        <v>71</v>
      </c>
      <c r="I121" s="5"/>
      <c r="J121" s="5"/>
      <c r="K121" s="5">
        <v>217</v>
      </c>
      <c r="L121" s="5">
        <v>18</v>
      </c>
      <c r="M121" s="5">
        <v>3</v>
      </c>
      <c r="N121" s="5" t="s">
        <v>6</v>
      </c>
      <c r="O121" s="5">
        <v>0</v>
      </c>
      <c r="P121" s="5">
        <f>ROUND(Source!EM102,O121)</f>
        <v>1244887</v>
      </c>
      <c r="Q121" s="5"/>
      <c r="R121" s="5"/>
      <c r="S121" s="5"/>
      <c r="T121" s="5"/>
      <c r="U121" s="5"/>
      <c r="V121" s="5"/>
      <c r="W121" s="5">
        <v>71524</v>
      </c>
      <c r="X121" s="5">
        <v>1</v>
      </c>
      <c r="Y121" s="5">
        <v>71524</v>
      </c>
      <c r="Z121" s="5">
        <v>1244887</v>
      </c>
      <c r="AA121" s="5">
        <v>1</v>
      </c>
      <c r="AB121" s="5">
        <v>1244887</v>
      </c>
    </row>
    <row r="122" spans="1:28" x14ac:dyDescent="0.2">
      <c r="A122" s="5">
        <v>50</v>
      </c>
      <c r="B122" s="5">
        <v>0</v>
      </c>
      <c r="C122" s="5">
        <v>0</v>
      </c>
      <c r="D122" s="5">
        <v>1</v>
      </c>
      <c r="E122" s="5">
        <v>230</v>
      </c>
      <c r="F122" s="5">
        <f>ROUND(Source!BA102,O122)</f>
        <v>0</v>
      </c>
      <c r="G122" s="5" t="s">
        <v>72</v>
      </c>
      <c r="H122" s="5" t="s">
        <v>73</v>
      </c>
      <c r="I122" s="5"/>
      <c r="J122" s="5"/>
      <c r="K122" s="5">
        <v>230</v>
      </c>
      <c r="L122" s="5">
        <v>19</v>
      </c>
      <c r="M122" s="5">
        <v>3</v>
      </c>
      <c r="N122" s="5" t="s">
        <v>6</v>
      </c>
      <c r="O122" s="5">
        <v>0</v>
      </c>
      <c r="P122" s="5">
        <f>ROUND(Source!ES102,O122)</f>
        <v>0</v>
      </c>
      <c r="Q122" s="5"/>
      <c r="R122" s="5"/>
      <c r="S122" s="5"/>
      <c r="T122" s="5"/>
      <c r="U122" s="5"/>
      <c r="V122" s="5"/>
      <c r="W122" s="5">
        <v>0</v>
      </c>
      <c r="X122" s="5">
        <v>1</v>
      </c>
      <c r="Y122" s="5">
        <v>0</v>
      </c>
      <c r="Z122" s="5">
        <v>0</v>
      </c>
      <c r="AA122" s="5">
        <v>1</v>
      </c>
      <c r="AB122" s="5">
        <v>0</v>
      </c>
    </row>
    <row r="123" spans="1:28" x14ac:dyDescent="0.2">
      <c r="A123" s="5">
        <v>50</v>
      </c>
      <c r="B123" s="5">
        <v>0</v>
      </c>
      <c r="C123" s="5">
        <v>0</v>
      </c>
      <c r="D123" s="5">
        <v>1</v>
      </c>
      <c r="E123" s="5">
        <v>206</v>
      </c>
      <c r="F123" s="5">
        <f>ROUND(Source!T102,O123)</f>
        <v>0</v>
      </c>
      <c r="G123" s="5" t="s">
        <v>74</v>
      </c>
      <c r="H123" s="5" t="s">
        <v>75</v>
      </c>
      <c r="I123" s="5"/>
      <c r="J123" s="5"/>
      <c r="K123" s="5">
        <v>206</v>
      </c>
      <c r="L123" s="5">
        <v>20</v>
      </c>
      <c r="M123" s="5">
        <v>3</v>
      </c>
      <c r="N123" s="5" t="s">
        <v>6</v>
      </c>
      <c r="O123" s="5">
        <v>0</v>
      </c>
      <c r="P123" s="5">
        <f>ROUND(Source!DL102,O123)</f>
        <v>0</v>
      </c>
      <c r="Q123" s="5"/>
      <c r="R123" s="5"/>
      <c r="S123" s="5"/>
      <c r="T123" s="5"/>
      <c r="U123" s="5"/>
      <c r="V123" s="5"/>
      <c r="W123" s="5">
        <v>0</v>
      </c>
      <c r="X123" s="5">
        <v>1</v>
      </c>
      <c r="Y123" s="5">
        <v>0</v>
      </c>
      <c r="Z123" s="5">
        <v>0</v>
      </c>
      <c r="AA123" s="5">
        <v>1</v>
      </c>
      <c r="AB123" s="5">
        <v>0</v>
      </c>
    </row>
    <row r="124" spans="1:28" x14ac:dyDescent="0.2">
      <c r="A124" s="5">
        <v>50</v>
      </c>
      <c r="B124" s="5">
        <v>0</v>
      </c>
      <c r="C124" s="5">
        <v>0</v>
      </c>
      <c r="D124" s="5">
        <v>1</v>
      </c>
      <c r="E124" s="5">
        <v>207</v>
      </c>
      <c r="F124" s="5">
        <f>Source!U102</f>
        <v>2589.8160000000003</v>
      </c>
      <c r="G124" s="5" t="s">
        <v>76</v>
      </c>
      <c r="H124" s="5" t="s">
        <v>77</v>
      </c>
      <c r="I124" s="5"/>
      <c r="J124" s="5"/>
      <c r="K124" s="5">
        <v>207</v>
      </c>
      <c r="L124" s="5">
        <v>21</v>
      </c>
      <c r="M124" s="5">
        <v>3</v>
      </c>
      <c r="N124" s="5" t="s">
        <v>6</v>
      </c>
      <c r="O124" s="5">
        <v>-1</v>
      </c>
      <c r="P124" s="5">
        <f>Source!DM102</f>
        <v>2589.8160000000003</v>
      </c>
      <c r="Q124" s="5"/>
      <c r="R124" s="5"/>
      <c r="S124" s="5"/>
      <c r="T124" s="5"/>
      <c r="U124" s="5"/>
      <c r="V124" s="5"/>
      <c r="W124" s="5">
        <v>2589.8159999999998</v>
      </c>
      <c r="X124" s="5">
        <v>1</v>
      </c>
      <c r="Y124" s="5">
        <v>2589.8159999999998</v>
      </c>
      <c r="Z124" s="5">
        <v>2589.8159999999998</v>
      </c>
      <c r="AA124" s="5">
        <v>1</v>
      </c>
      <c r="AB124" s="5">
        <v>2589.8159999999998</v>
      </c>
    </row>
    <row r="125" spans="1:28" x14ac:dyDescent="0.2">
      <c r="A125" s="5">
        <v>50</v>
      </c>
      <c r="B125" s="5">
        <v>0</v>
      </c>
      <c r="C125" s="5">
        <v>0</v>
      </c>
      <c r="D125" s="5">
        <v>1</v>
      </c>
      <c r="E125" s="5">
        <v>208</v>
      </c>
      <c r="F125" s="5">
        <f>Source!V102</f>
        <v>0</v>
      </c>
      <c r="G125" s="5" t="s">
        <v>78</v>
      </c>
      <c r="H125" s="5" t="s">
        <v>79</v>
      </c>
      <c r="I125" s="5"/>
      <c r="J125" s="5"/>
      <c r="K125" s="5">
        <v>208</v>
      </c>
      <c r="L125" s="5">
        <v>22</v>
      </c>
      <c r="M125" s="5">
        <v>3</v>
      </c>
      <c r="N125" s="5" t="s">
        <v>6</v>
      </c>
      <c r="O125" s="5">
        <v>-1</v>
      </c>
      <c r="P125" s="5">
        <f>Source!DN102</f>
        <v>0</v>
      </c>
      <c r="Q125" s="5"/>
      <c r="R125" s="5"/>
      <c r="S125" s="5"/>
      <c r="T125" s="5"/>
      <c r="U125" s="5"/>
      <c r="V125" s="5"/>
      <c r="W125" s="5">
        <v>0</v>
      </c>
      <c r="X125" s="5">
        <v>1</v>
      </c>
      <c r="Y125" s="5">
        <v>0</v>
      </c>
      <c r="Z125" s="5">
        <v>0</v>
      </c>
      <c r="AA125" s="5">
        <v>1</v>
      </c>
      <c r="AB125" s="5">
        <v>0</v>
      </c>
    </row>
    <row r="126" spans="1:28" x14ac:dyDescent="0.2">
      <c r="A126" s="5">
        <v>50</v>
      </c>
      <c r="B126" s="5">
        <v>0</v>
      </c>
      <c r="C126" s="5">
        <v>0</v>
      </c>
      <c r="D126" s="5">
        <v>1</v>
      </c>
      <c r="E126" s="5">
        <v>209</v>
      </c>
      <c r="F126" s="5">
        <f>ROUND(Source!W102,O126)</f>
        <v>0</v>
      </c>
      <c r="G126" s="5" t="s">
        <v>80</v>
      </c>
      <c r="H126" s="5" t="s">
        <v>81</v>
      </c>
      <c r="I126" s="5"/>
      <c r="J126" s="5"/>
      <c r="K126" s="5">
        <v>209</v>
      </c>
      <c r="L126" s="5">
        <v>23</v>
      </c>
      <c r="M126" s="5">
        <v>3</v>
      </c>
      <c r="N126" s="5" t="s">
        <v>6</v>
      </c>
      <c r="O126" s="5">
        <v>0</v>
      </c>
      <c r="P126" s="5">
        <f>ROUND(Source!DO102,O126)</f>
        <v>0</v>
      </c>
      <c r="Q126" s="5"/>
      <c r="R126" s="5"/>
      <c r="S126" s="5"/>
      <c r="T126" s="5"/>
      <c r="U126" s="5"/>
      <c r="V126" s="5"/>
      <c r="W126" s="5">
        <v>0</v>
      </c>
      <c r="X126" s="5">
        <v>1</v>
      </c>
      <c r="Y126" s="5">
        <v>0</v>
      </c>
      <c r="Z126" s="5">
        <v>0</v>
      </c>
      <c r="AA126" s="5">
        <v>1</v>
      </c>
      <c r="AB126" s="5">
        <v>0</v>
      </c>
    </row>
    <row r="127" spans="1:28" x14ac:dyDescent="0.2">
      <c r="A127" s="5">
        <v>50</v>
      </c>
      <c r="B127" s="5">
        <v>0</v>
      </c>
      <c r="C127" s="5">
        <v>0</v>
      </c>
      <c r="D127" s="5">
        <v>1</v>
      </c>
      <c r="E127" s="5">
        <v>233</v>
      </c>
      <c r="F127" s="5">
        <f>ROUND(Source!BD102,O127)</f>
        <v>0</v>
      </c>
      <c r="G127" s="5" t="s">
        <v>82</v>
      </c>
      <c r="H127" s="5" t="s">
        <v>83</v>
      </c>
      <c r="I127" s="5"/>
      <c r="J127" s="5"/>
      <c r="K127" s="5">
        <v>233</v>
      </c>
      <c r="L127" s="5">
        <v>24</v>
      </c>
      <c r="M127" s="5">
        <v>3</v>
      </c>
      <c r="N127" s="5" t="s">
        <v>6</v>
      </c>
      <c r="O127" s="5">
        <v>0</v>
      </c>
      <c r="P127" s="5">
        <f>ROUND(Source!EV102,O127)</f>
        <v>0</v>
      </c>
      <c r="Q127" s="5"/>
      <c r="R127" s="5"/>
      <c r="S127" s="5"/>
      <c r="T127" s="5"/>
      <c r="U127" s="5"/>
      <c r="V127" s="5"/>
      <c r="W127" s="5">
        <v>0</v>
      </c>
      <c r="X127" s="5">
        <v>1</v>
      </c>
      <c r="Y127" s="5">
        <v>0</v>
      </c>
      <c r="Z127" s="5">
        <v>0</v>
      </c>
      <c r="AA127" s="5">
        <v>1</v>
      </c>
      <c r="AB127" s="5">
        <v>0</v>
      </c>
    </row>
    <row r="128" spans="1:28" x14ac:dyDescent="0.2">
      <c r="A128" s="5">
        <v>50</v>
      </c>
      <c r="B128" s="5">
        <v>0</v>
      </c>
      <c r="C128" s="5">
        <v>0</v>
      </c>
      <c r="D128" s="5">
        <v>1</v>
      </c>
      <c r="E128" s="5">
        <v>210</v>
      </c>
      <c r="F128" s="5">
        <f>ROUND(Source!X102,O128)</f>
        <v>22679</v>
      </c>
      <c r="G128" s="5" t="s">
        <v>84</v>
      </c>
      <c r="H128" s="5" t="s">
        <v>85</v>
      </c>
      <c r="I128" s="5"/>
      <c r="J128" s="5"/>
      <c r="K128" s="5">
        <v>210</v>
      </c>
      <c r="L128" s="5">
        <v>25</v>
      </c>
      <c r="M128" s="5">
        <v>3</v>
      </c>
      <c r="N128" s="5" t="s">
        <v>6</v>
      </c>
      <c r="O128" s="5">
        <v>0</v>
      </c>
      <c r="P128" s="5">
        <f>ROUND(Source!DP102,O128)</f>
        <v>394720</v>
      </c>
      <c r="Q128" s="5"/>
      <c r="R128" s="5"/>
      <c r="S128" s="5"/>
      <c r="T128" s="5"/>
      <c r="U128" s="5"/>
      <c r="V128" s="5"/>
      <c r="W128" s="5">
        <v>22679</v>
      </c>
      <c r="X128" s="5">
        <v>1</v>
      </c>
      <c r="Y128" s="5">
        <v>22679</v>
      </c>
      <c r="Z128" s="5">
        <v>394720</v>
      </c>
      <c r="AA128" s="5">
        <v>1</v>
      </c>
      <c r="AB128" s="5">
        <v>394720</v>
      </c>
    </row>
    <row r="129" spans="1:206" x14ac:dyDescent="0.2">
      <c r="A129" s="5">
        <v>50</v>
      </c>
      <c r="B129" s="5">
        <v>0</v>
      </c>
      <c r="C129" s="5">
        <v>0</v>
      </c>
      <c r="D129" s="5">
        <v>1</v>
      </c>
      <c r="E129" s="5">
        <v>211</v>
      </c>
      <c r="F129" s="5">
        <f>ROUND(Source!Y102,O129)</f>
        <v>13956</v>
      </c>
      <c r="G129" s="5" t="s">
        <v>86</v>
      </c>
      <c r="H129" s="5" t="s">
        <v>87</v>
      </c>
      <c r="I129" s="5"/>
      <c r="J129" s="5"/>
      <c r="K129" s="5">
        <v>211</v>
      </c>
      <c r="L129" s="5">
        <v>26</v>
      </c>
      <c r="M129" s="5">
        <v>3</v>
      </c>
      <c r="N129" s="5" t="s">
        <v>6</v>
      </c>
      <c r="O129" s="5">
        <v>0</v>
      </c>
      <c r="P129" s="5">
        <f>ROUND(Source!DQ102,O129)</f>
        <v>242905</v>
      </c>
      <c r="Q129" s="5"/>
      <c r="R129" s="5"/>
      <c r="S129" s="5"/>
      <c r="T129" s="5"/>
      <c r="U129" s="5"/>
      <c r="V129" s="5"/>
      <c r="W129" s="5">
        <v>13956</v>
      </c>
      <c r="X129" s="5">
        <v>1</v>
      </c>
      <c r="Y129" s="5">
        <v>13956</v>
      </c>
      <c r="Z129" s="5">
        <v>242905</v>
      </c>
      <c r="AA129" s="5">
        <v>1</v>
      </c>
      <c r="AB129" s="5">
        <v>242905</v>
      </c>
    </row>
    <row r="130" spans="1:206" x14ac:dyDescent="0.2">
      <c r="A130" s="5">
        <v>50</v>
      </c>
      <c r="B130" s="5">
        <v>0</v>
      </c>
      <c r="C130" s="5">
        <v>0</v>
      </c>
      <c r="D130" s="5">
        <v>1</v>
      </c>
      <c r="E130" s="5">
        <v>224</v>
      </c>
      <c r="F130" s="5">
        <f>ROUND(Source!AR102,O130)</f>
        <v>71524</v>
      </c>
      <c r="G130" s="5" t="s">
        <v>88</v>
      </c>
      <c r="H130" s="5" t="s">
        <v>89</v>
      </c>
      <c r="I130" s="5"/>
      <c r="J130" s="5"/>
      <c r="K130" s="5">
        <v>224</v>
      </c>
      <c r="L130" s="5">
        <v>27</v>
      </c>
      <c r="M130" s="5">
        <v>3</v>
      </c>
      <c r="N130" s="5" t="s">
        <v>6</v>
      </c>
      <c r="O130" s="5">
        <v>0</v>
      </c>
      <c r="P130" s="5">
        <f>ROUND(Source!EJ102,O130)</f>
        <v>1244887</v>
      </c>
      <c r="Q130" s="5"/>
      <c r="R130" s="5"/>
      <c r="S130" s="5"/>
      <c r="T130" s="5"/>
      <c r="U130" s="5"/>
      <c r="V130" s="5"/>
      <c r="W130" s="5">
        <v>71524</v>
      </c>
      <c r="X130" s="5">
        <v>1</v>
      </c>
      <c r="Y130" s="5">
        <v>71524</v>
      </c>
      <c r="Z130" s="5">
        <v>1244887</v>
      </c>
      <c r="AA130" s="5">
        <v>1</v>
      </c>
      <c r="AB130" s="5">
        <v>1244887</v>
      </c>
    </row>
    <row r="132" spans="1:206" x14ac:dyDescent="0.2">
      <c r="A132" s="3">
        <v>51</v>
      </c>
      <c r="B132" s="3">
        <f>B12</f>
        <v>203</v>
      </c>
      <c r="C132" s="3">
        <f>A12</f>
        <v>1</v>
      </c>
      <c r="D132" s="3">
        <f>ROW(A12)</f>
        <v>12</v>
      </c>
      <c r="E132" s="3"/>
      <c r="F132" s="3" t="str">
        <f>IF(F12&lt;&gt;"",F12,"")</f>
        <v>5.10.4.5  Пуско-наладка лифтового оборудования (Д1) пересчет на 01.04.2025</v>
      </c>
      <c r="G132" s="3" t="str">
        <f>IF(G12&lt;&gt;"",G12,"")</f>
        <v>смета субподряд   5.10.4.5  Пуско-наладка лифтового оборудования (Д1) пересчет на 01.04.2025</v>
      </c>
      <c r="H132" s="3">
        <v>0</v>
      </c>
      <c r="I132" s="3"/>
      <c r="J132" s="3"/>
      <c r="K132" s="3"/>
      <c r="L132" s="3"/>
      <c r="M132" s="3"/>
      <c r="N132" s="3"/>
      <c r="O132" s="3">
        <f t="shared" ref="O132:T132" si="46">ROUND(O102,0)</f>
        <v>34889</v>
      </c>
      <c r="P132" s="3">
        <f t="shared" si="46"/>
        <v>0</v>
      </c>
      <c r="Q132" s="3">
        <f t="shared" si="46"/>
        <v>0</v>
      </c>
      <c r="R132" s="3">
        <f t="shared" si="46"/>
        <v>0</v>
      </c>
      <c r="S132" s="3">
        <f t="shared" si="46"/>
        <v>34889</v>
      </c>
      <c r="T132" s="3">
        <f t="shared" si="46"/>
        <v>0</v>
      </c>
      <c r="U132" s="3">
        <f>U102</f>
        <v>2589.8160000000003</v>
      </c>
      <c r="V132" s="3">
        <f>V102</f>
        <v>0</v>
      </c>
      <c r="W132" s="3">
        <f>ROUND(W102,0)</f>
        <v>0</v>
      </c>
      <c r="X132" s="3">
        <f>ROUND(X102,0)</f>
        <v>22679</v>
      </c>
      <c r="Y132" s="3">
        <f>ROUND(Y102,0)</f>
        <v>13956</v>
      </c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>
        <f t="shared" ref="AO132:BD132" si="47">ROUND(AO102,0)</f>
        <v>0</v>
      </c>
      <c r="AP132" s="3">
        <f t="shared" si="47"/>
        <v>0</v>
      </c>
      <c r="AQ132" s="3">
        <f t="shared" si="47"/>
        <v>0</v>
      </c>
      <c r="AR132" s="3">
        <f t="shared" si="47"/>
        <v>71524</v>
      </c>
      <c r="AS132" s="3">
        <f t="shared" si="47"/>
        <v>0</v>
      </c>
      <c r="AT132" s="3">
        <f t="shared" si="47"/>
        <v>0</v>
      </c>
      <c r="AU132" s="3">
        <f t="shared" si="47"/>
        <v>71524</v>
      </c>
      <c r="AV132" s="3">
        <f t="shared" si="47"/>
        <v>0</v>
      </c>
      <c r="AW132" s="3">
        <f t="shared" si="47"/>
        <v>0</v>
      </c>
      <c r="AX132" s="3">
        <f t="shared" si="47"/>
        <v>0</v>
      </c>
      <c r="AY132" s="3">
        <f t="shared" si="47"/>
        <v>0</v>
      </c>
      <c r="AZ132" s="3">
        <f t="shared" si="47"/>
        <v>0</v>
      </c>
      <c r="BA132" s="3">
        <f t="shared" si="47"/>
        <v>0</v>
      </c>
      <c r="BB132" s="3">
        <f t="shared" si="47"/>
        <v>0</v>
      </c>
      <c r="BC132" s="3">
        <f t="shared" si="47"/>
        <v>0</v>
      </c>
      <c r="BD132" s="3">
        <f t="shared" si="47"/>
        <v>0</v>
      </c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4">
        <f t="shared" ref="DG132:DL132" si="48">ROUND(DG102,0)</f>
        <v>607262</v>
      </c>
      <c r="DH132" s="4">
        <f t="shared" si="48"/>
        <v>0</v>
      </c>
      <c r="DI132" s="4">
        <f t="shared" si="48"/>
        <v>0</v>
      </c>
      <c r="DJ132" s="4">
        <f t="shared" si="48"/>
        <v>0</v>
      </c>
      <c r="DK132" s="4">
        <f t="shared" si="48"/>
        <v>607262</v>
      </c>
      <c r="DL132" s="4">
        <f t="shared" si="48"/>
        <v>0</v>
      </c>
      <c r="DM132" s="4">
        <f>DM102</f>
        <v>2589.8160000000003</v>
      </c>
      <c r="DN132" s="4">
        <f>DN102</f>
        <v>0</v>
      </c>
      <c r="DO132" s="4">
        <f>ROUND(DO102,0)</f>
        <v>0</v>
      </c>
      <c r="DP132" s="4">
        <f>ROUND(DP102,0)</f>
        <v>394720</v>
      </c>
      <c r="DQ132" s="4">
        <f>ROUND(DQ102,0)</f>
        <v>242905</v>
      </c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>
        <f t="shared" ref="EG132:EV132" si="49">ROUND(EG102,0)</f>
        <v>0</v>
      </c>
      <c r="EH132" s="4">
        <f t="shared" si="49"/>
        <v>0</v>
      </c>
      <c r="EI132" s="4">
        <f t="shared" si="49"/>
        <v>0</v>
      </c>
      <c r="EJ132" s="4">
        <f t="shared" si="49"/>
        <v>1244887</v>
      </c>
      <c r="EK132" s="4">
        <f t="shared" si="49"/>
        <v>0</v>
      </c>
      <c r="EL132" s="4">
        <f t="shared" si="49"/>
        <v>0</v>
      </c>
      <c r="EM132" s="4">
        <f t="shared" si="49"/>
        <v>1244887</v>
      </c>
      <c r="EN132" s="4">
        <f t="shared" si="49"/>
        <v>0</v>
      </c>
      <c r="EO132" s="4">
        <f t="shared" si="49"/>
        <v>0</v>
      </c>
      <c r="EP132" s="4">
        <f t="shared" si="49"/>
        <v>0</v>
      </c>
      <c r="EQ132" s="4">
        <f t="shared" si="49"/>
        <v>0</v>
      </c>
      <c r="ER132" s="4">
        <f t="shared" si="49"/>
        <v>0</v>
      </c>
      <c r="ES132" s="4">
        <f t="shared" si="49"/>
        <v>0</v>
      </c>
      <c r="ET132" s="4">
        <f t="shared" si="49"/>
        <v>0</v>
      </c>
      <c r="EU132" s="4">
        <f t="shared" si="49"/>
        <v>0</v>
      </c>
      <c r="EV132" s="4">
        <f t="shared" si="49"/>
        <v>0</v>
      </c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>
        <v>0</v>
      </c>
    </row>
    <row r="134" spans="1:206" x14ac:dyDescent="0.2">
      <c r="A134" s="5">
        <v>50</v>
      </c>
      <c r="B134" s="5">
        <v>0</v>
      </c>
      <c r="C134" s="5">
        <v>0</v>
      </c>
      <c r="D134" s="5">
        <v>1</v>
      </c>
      <c r="E134" s="5">
        <v>201</v>
      </c>
      <c r="F134" s="5">
        <f>ROUND(Source!O132,O134)</f>
        <v>34889</v>
      </c>
      <c r="G134" s="5" t="s">
        <v>36</v>
      </c>
      <c r="H134" s="5" t="s">
        <v>37</v>
      </c>
      <c r="I134" s="5"/>
      <c r="J134" s="5"/>
      <c r="K134" s="5">
        <v>201</v>
      </c>
      <c r="L134" s="5">
        <v>1</v>
      </c>
      <c r="M134" s="5">
        <v>3</v>
      </c>
      <c r="N134" s="5" t="s">
        <v>6</v>
      </c>
      <c r="O134" s="5">
        <v>0</v>
      </c>
      <c r="P134" s="5">
        <f>ROUND(Source!DG132,O134)</f>
        <v>607262</v>
      </c>
      <c r="Q134" s="5"/>
      <c r="R134" s="5"/>
      <c r="S134" s="5"/>
      <c r="T134" s="5"/>
      <c r="U134" s="5"/>
      <c r="V134" s="5"/>
      <c r="W134" s="5">
        <v>34889</v>
      </c>
      <c r="X134" s="5">
        <v>1</v>
      </c>
      <c r="Y134" s="5">
        <v>34889</v>
      </c>
      <c r="Z134" s="5">
        <v>607262</v>
      </c>
      <c r="AA134" s="5">
        <v>1</v>
      </c>
      <c r="AB134" s="5">
        <v>607262</v>
      </c>
    </row>
    <row r="135" spans="1:206" x14ac:dyDescent="0.2">
      <c r="A135" s="5">
        <v>50</v>
      </c>
      <c r="B135" s="5">
        <v>0</v>
      </c>
      <c r="C135" s="5">
        <v>0</v>
      </c>
      <c r="D135" s="5">
        <v>1</v>
      </c>
      <c r="E135" s="5">
        <v>202</v>
      </c>
      <c r="F135" s="5">
        <f>ROUND(Source!P132,O135)</f>
        <v>0</v>
      </c>
      <c r="G135" s="5" t="s">
        <v>38</v>
      </c>
      <c r="H135" s="5" t="s">
        <v>39</v>
      </c>
      <c r="I135" s="5"/>
      <c r="J135" s="5"/>
      <c r="K135" s="5">
        <v>202</v>
      </c>
      <c r="L135" s="5">
        <v>2</v>
      </c>
      <c r="M135" s="5">
        <v>3</v>
      </c>
      <c r="N135" s="5" t="s">
        <v>6</v>
      </c>
      <c r="O135" s="5">
        <v>0</v>
      </c>
      <c r="P135" s="5">
        <f>ROUND(Source!DH132,O135)</f>
        <v>0</v>
      </c>
      <c r="Q135" s="5"/>
      <c r="R135" s="5"/>
      <c r="S135" s="5"/>
      <c r="T135" s="5"/>
      <c r="U135" s="5"/>
      <c r="V135" s="5"/>
      <c r="W135" s="5">
        <v>0</v>
      </c>
      <c r="X135" s="5">
        <v>1</v>
      </c>
      <c r="Y135" s="5">
        <v>0</v>
      </c>
      <c r="Z135" s="5">
        <v>0</v>
      </c>
      <c r="AA135" s="5">
        <v>1</v>
      </c>
      <c r="AB135" s="5">
        <v>0</v>
      </c>
    </row>
    <row r="136" spans="1:206" x14ac:dyDescent="0.2">
      <c r="A136" s="5">
        <v>50</v>
      </c>
      <c r="B136" s="5">
        <v>0</v>
      </c>
      <c r="C136" s="5">
        <v>0</v>
      </c>
      <c r="D136" s="5">
        <v>1</v>
      </c>
      <c r="E136" s="5">
        <v>227</v>
      </c>
      <c r="F136" s="5">
        <f>ROUND(Source!AO132,O136)</f>
        <v>0</v>
      </c>
      <c r="G136" s="5" t="s">
        <v>40</v>
      </c>
      <c r="H136" s="5" t="s">
        <v>41</v>
      </c>
      <c r="I136" s="5"/>
      <c r="J136" s="5"/>
      <c r="K136" s="5">
        <v>222</v>
      </c>
      <c r="L136" s="5">
        <v>3</v>
      </c>
      <c r="M136" s="5">
        <v>3</v>
      </c>
      <c r="N136" s="5" t="s">
        <v>6</v>
      </c>
      <c r="O136" s="5">
        <v>0</v>
      </c>
      <c r="P136" s="5">
        <f>ROUND(Source!EG132,O136)</f>
        <v>0</v>
      </c>
      <c r="Q136" s="5"/>
      <c r="R136" s="5"/>
      <c r="S136" s="5"/>
      <c r="T136" s="5"/>
      <c r="U136" s="5"/>
      <c r="V136" s="5"/>
      <c r="W136" s="5">
        <v>0</v>
      </c>
      <c r="X136" s="5">
        <v>1</v>
      </c>
      <c r="Y136" s="5">
        <v>0</v>
      </c>
      <c r="Z136" s="5">
        <v>0</v>
      </c>
      <c r="AA136" s="5">
        <v>1</v>
      </c>
      <c r="AB136" s="5">
        <v>0</v>
      </c>
    </row>
    <row r="137" spans="1:206" x14ac:dyDescent="0.2">
      <c r="A137" s="5">
        <v>50</v>
      </c>
      <c r="B137" s="5">
        <v>0</v>
      </c>
      <c r="C137" s="5">
        <v>0</v>
      </c>
      <c r="D137" s="5">
        <v>1</v>
      </c>
      <c r="E137" s="5">
        <v>225</v>
      </c>
      <c r="F137" s="5">
        <f>ROUND(Source!AV132,O137)</f>
        <v>0</v>
      </c>
      <c r="G137" s="5" t="s">
        <v>42</v>
      </c>
      <c r="H137" s="5" t="s">
        <v>43</v>
      </c>
      <c r="I137" s="5"/>
      <c r="J137" s="5"/>
      <c r="K137" s="5">
        <v>225</v>
      </c>
      <c r="L137" s="5">
        <v>4</v>
      </c>
      <c r="M137" s="5">
        <v>3</v>
      </c>
      <c r="N137" s="5" t="s">
        <v>6</v>
      </c>
      <c r="O137" s="5">
        <v>0</v>
      </c>
      <c r="P137" s="5">
        <f>ROUND(Source!EN132,O137)</f>
        <v>0</v>
      </c>
      <c r="Q137" s="5"/>
      <c r="R137" s="5"/>
      <c r="S137" s="5"/>
      <c r="T137" s="5"/>
      <c r="U137" s="5"/>
      <c r="V137" s="5"/>
      <c r="W137" s="5">
        <v>0</v>
      </c>
      <c r="X137" s="5">
        <v>1</v>
      </c>
      <c r="Y137" s="5">
        <v>0</v>
      </c>
      <c r="Z137" s="5">
        <v>0</v>
      </c>
      <c r="AA137" s="5">
        <v>1</v>
      </c>
      <c r="AB137" s="5">
        <v>0</v>
      </c>
    </row>
    <row r="138" spans="1:206" x14ac:dyDescent="0.2">
      <c r="A138" s="5">
        <v>50</v>
      </c>
      <c r="B138" s="5">
        <v>0</v>
      </c>
      <c r="C138" s="5">
        <v>0</v>
      </c>
      <c r="D138" s="5">
        <v>1</v>
      </c>
      <c r="E138" s="5">
        <v>226</v>
      </c>
      <c r="F138" s="5">
        <f>ROUND(Source!AW132,O138)</f>
        <v>0</v>
      </c>
      <c r="G138" s="5" t="s">
        <v>44</v>
      </c>
      <c r="H138" s="5" t="s">
        <v>45</v>
      </c>
      <c r="I138" s="5"/>
      <c r="J138" s="5"/>
      <c r="K138" s="5">
        <v>226</v>
      </c>
      <c r="L138" s="5">
        <v>5</v>
      </c>
      <c r="M138" s="5">
        <v>3</v>
      </c>
      <c r="N138" s="5" t="s">
        <v>6</v>
      </c>
      <c r="O138" s="5">
        <v>0</v>
      </c>
      <c r="P138" s="5">
        <f>ROUND(Source!EO132,O138)</f>
        <v>0</v>
      </c>
      <c r="Q138" s="5"/>
      <c r="R138" s="5"/>
      <c r="S138" s="5"/>
      <c r="T138" s="5"/>
      <c r="U138" s="5"/>
      <c r="V138" s="5"/>
      <c r="W138" s="5">
        <v>0</v>
      </c>
      <c r="X138" s="5">
        <v>1</v>
      </c>
      <c r="Y138" s="5">
        <v>0</v>
      </c>
      <c r="Z138" s="5">
        <v>0</v>
      </c>
      <c r="AA138" s="5">
        <v>1</v>
      </c>
      <c r="AB138" s="5">
        <v>0</v>
      </c>
    </row>
    <row r="139" spans="1:206" x14ac:dyDescent="0.2">
      <c r="A139" s="5">
        <v>50</v>
      </c>
      <c r="B139" s="5">
        <v>0</v>
      </c>
      <c r="C139" s="5">
        <v>0</v>
      </c>
      <c r="D139" s="5">
        <v>1</v>
      </c>
      <c r="E139" s="5">
        <v>0</v>
      </c>
      <c r="F139" s="5">
        <f>ROUND(Source!AX132,O139)</f>
        <v>0</v>
      </c>
      <c r="G139" s="5" t="s">
        <v>46</v>
      </c>
      <c r="H139" s="5" t="s">
        <v>47</v>
      </c>
      <c r="I139" s="5"/>
      <c r="J139" s="5"/>
      <c r="K139" s="5">
        <v>227</v>
      </c>
      <c r="L139" s="5">
        <v>6</v>
      </c>
      <c r="M139" s="5">
        <v>3</v>
      </c>
      <c r="N139" s="5" t="s">
        <v>6</v>
      </c>
      <c r="O139" s="5">
        <v>0</v>
      </c>
      <c r="P139" s="5">
        <f>ROUND(Source!EP132,O139)</f>
        <v>0</v>
      </c>
      <c r="Q139" s="5"/>
      <c r="R139" s="5"/>
      <c r="S139" s="5"/>
      <c r="T139" s="5"/>
      <c r="U139" s="5"/>
      <c r="V139" s="5"/>
      <c r="W139" s="5">
        <v>0</v>
      </c>
      <c r="X139" s="5">
        <v>1</v>
      </c>
      <c r="Y139" s="5">
        <v>0</v>
      </c>
      <c r="Z139" s="5">
        <v>0</v>
      </c>
      <c r="AA139" s="5">
        <v>1</v>
      </c>
      <c r="AB139" s="5">
        <v>0</v>
      </c>
    </row>
    <row r="140" spans="1:206" x14ac:dyDescent="0.2">
      <c r="A140" s="5">
        <v>50</v>
      </c>
      <c r="B140" s="5">
        <v>0</v>
      </c>
      <c r="C140" s="5">
        <v>0</v>
      </c>
      <c r="D140" s="5">
        <v>1</v>
      </c>
      <c r="E140" s="5">
        <v>228</v>
      </c>
      <c r="F140" s="5">
        <f>ROUND(Source!AY132,O140)</f>
        <v>0</v>
      </c>
      <c r="G140" s="5" t="s">
        <v>48</v>
      </c>
      <c r="H140" s="5" t="s">
        <v>49</v>
      </c>
      <c r="I140" s="5"/>
      <c r="J140" s="5"/>
      <c r="K140" s="5">
        <v>228</v>
      </c>
      <c r="L140" s="5">
        <v>7</v>
      </c>
      <c r="M140" s="5">
        <v>3</v>
      </c>
      <c r="N140" s="5" t="s">
        <v>6</v>
      </c>
      <c r="O140" s="5">
        <v>0</v>
      </c>
      <c r="P140" s="5">
        <f>ROUND(Source!EQ132,O140)</f>
        <v>0</v>
      </c>
      <c r="Q140" s="5"/>
      <c r="R140" s="5"/>
      <c r="S140" s="5"/>
      <c r="T140" s="5"/>
      <c r="U140" s="5"/>
      <c r="V140" s="5"/>
      <c r="W140" s="5">
        <v>0</v>
      </c>
      <c r="X140" s="5">
        <v>1</v>
      </c>
      <c r="Y140" s="5">
        <v>0</v>
      </c>
      <c r="Z140" s="5">
        <v>0</v>
      </c>
      <c r="AA140" s="5">
        <v>1</v>
      </c>
      <c r="AB140" s="5">
        <v>0</v>
      </c>
    </row>
    <row r="141" spans="1:206" x14ac:dyDescent="0.2">
      <c r="A141" s="5">
        <v>50</v>
      </c>
      <c r="B141" s="5">
        <v>0</v>
      </c>
      <c r="C141" s="5">
        <v>0</v>
      </c>
      <c r="D141" s="5">
        <v>1</v>
      </c>
      <c r="E141" s="5">
        <v>216</v>
      </c>
      <c r="F141" s="5">
        <f>ROUND(Source!AP132,O141)</f>
        <v>0</v>
      </c>
      <c r="G141" s="5" t="s">
        <v>50</v>
      </c>
      <c r="H141" s="5" t="s">
        <v>51</v>
      </c>
      <c r="I141" s="5"/>
      <c r="J141" s="5"/>
      <c r="K141" s="5">
        <v>216</v>
      </c>
      <c r="L141" s="5">
        <v>8</v>
      </c>
      <c r="M141" s="5">
        <v>3</v>
      </c>
      <c r="N141" s="5" t="s">
        <v>6</v>
      </c>
      <c r="O141" s="5">
        <v>0</v>
      </c>
      <c r="P141" s="5">
        <f>ROUND(Source!EH132,O141)</f>
        <v>0</v>
      </c>
      <c r="Q141" s="5"/>
      <c r="R141" s="5"/>
      <c r="S141" s="5"/>
      <c r="T141" s="5"/>
      <c r="U141" s="5"/>
      <c r="V141" s="5"/>
      <c r="W141" s="5">
        <v>0</v>
      </c>
      <c r="X141" s="5">
        <v>1</v>
      </c>
      <c r="Y141" s="5">
        <v>0</v>
      </c>
      <c r="Z141" s="5">
        <v>0</v>
      </c>
      <c r="AA141" s="5">
        <v>1</v>
      </c>
      <c r="AB141" s="5">
        <v>0</v>
      </c>
    </row>
    <row r="142" spans="1:206" x14ac:dyDescent="0.2">
      <c r="A142" s="5">
        <v>50</v>
      </c>
      <c r="B142" s="5">
        <v>0</v>
      </c>
      <c r="C142" s="5">
        <v>0</v>
      </c>
      <c r="D142" s="5">
        <v>1</v>
      </c>
      <c r="E142" s="5">
        <v>223</v>
      </c>
      <c r="F142" s="5">
        <f>ROUND(Source!AQ132,O142)</f>
        <v>0</v>
      </c>
      <c r="G142" s="5" t="s">
        <v>52</v>
      </c>
      <c r="H142" s="5" t="s">
        <v>53</v>
      </c>
      <c r="I142" s="5"/>
      <c r="J142" s="5"/>
      <c r="K142" s="5">
        <v>223</v>
      </c>
      <c r="L142" s="5">
        <v>9</v>
      </c>
      <c r="M142" s="5">
        <v>3</v>
      </c>
      <c r="N142" s="5" t="s">
        <v>6</v>
      </c>
      <c r="O142" s="5">
        <v>0</v>
      </c>
      <c r="P142" s="5">
        <f>ROUND(Source!EI132,O142)</f>
        <v>0</v>
      </c>
      <c r="Q142" s="5"/>
      <c r="R142" s="5"/>
      <c r="S142" s="5"/>
      <c r="T142" s="5"/>
      <c r="U142" s="5"/>
      <c r="V142" s="5"/>
      <c r="W142" s="5">
        <v>0</v>
      </c>
      <c r="X142" s="5">
        <v>1</v>
      </c>
      <c r="Y142" s="5">
        <v>0</v>
      </c>
      <c r="Z142" s="5">
        <v>0</v>
      </c>
      <c r="AA142" s="5">
        <v>1</v>
      </c>
      <c r="AB142" s="5">
        <v>0</v>
      </c>
    </row>
    <row r="143" spans="1:206" x14ac:dyDescent="0.2">
      <c r="A143" s="5">
        <v>50</v>
      </c>
      <c r="B143" s="5">
        <v>0</v>
      </c>
      <c r="C143" s="5">
        <v>0</v>
      </c>
      <c r="D143" s="5">
        <v>1</v>
      </c>
      <c r="E143" s="5">
        <v>229</v>
      </c>
      <c r="F143" s="5">
        <f>ROUND(Source!AZ132,O143)</f>
        <v>0</v>
      </c>
      <c r="G143" s="5" t="s">
        <v>54</v>
      </c>
      <c r="H143" s="5" t="s">
        <v>55</v>
      </c>
      <c r="I143" s="5"/>
      <c r="J143" s="5"/>
      <c r="K143" s="5">
        <v>229</v>
      </c>
      <c r="L143" s="5">
        <v>10</v>
      </c>
      <c r="M143" s="5">
        <v>3</v>
      </c>
      <c r="N143" s="5" t="s">
        <v>6</v>
      </c>
      <c r="O143" s="5">
        <v>0</v>
      </c>
      <c r="P143" s="5">
        <f>ROUND(Source!ER132,O143)</f>
        <v>0</v>
      </c>
      <c r="Q143" s="5"/>
      <c r="R143" s="5"/>
      <c r="S143" s="5"/>
      <c r="T143" s="5"/>
      <c r="U143" s="5"/>
      <c r="V143" s="5"/>
      <c r="W143" s="5">
        <v>0</v>
      </c>
      <c r="X143" s="5">
        <v>1</v>
      </c>
      <c r="Y143" s="5">
        <v>0</v>
      </c>
      <c r="Z143" s="5">
        <v>0</v>
      </c>
      <c r="AA143" s="5">
        <v>1</v>
      </c>
      <c r="AB143" s="5">
        <v>0</v>
      </c>
    </row>
    <row r="144" spans="1:206" x14ac:dyDescent="0.2">
      <c r="A144" s="5">
        <v>50</v>
      </c>
      <c r="B144" s="5">
        <v>0</v>
      </c>
      <c r="C144" s="5">
        <v>0</v>
      </c>
      <c r="D144" s="5">
        <v>1</v>
      </c>
      <c r="E144" s="5">
        <v>203</v>
      </c>
      <c r="F144" s="5">
        <f>ROUND(Source!Q132,O144)</f>
        <v>0</v>
      </c>
      <c r="G144" s="5" t="s">
        <v>56</v>
      </c>
      <c r="H144" s="5" t="s">
        <v>57</v>
      </c>
      <c r="I144" s="5"/>
      <c r="J144" s="5"/>
      <c r="K144" s="5">
        <v>203</v>
      </c>
      <c r="L144" s="5">
        <v>11</v>
      </c>
      <c r="M144" s="5">
        <v>3</v>
      </c>
      <c r="N144" s="5" t="s">
        <v>6</v>
      </c>
      <c r="O144" s="5">
        <v>0</v>
      </c>
      <c r="P144" s="5">
        <f>ROUND(Source!DI132,O144)</f>
        <v>0</v>
      </c>
      <c r="Q144" s="5"/>
      <c r="R144" s="5"/>
      <c r="S144" s="5"/>
      <c r="T144" s="5"/>
      <c r="U144" s="5"/>
      <c r="V144" s="5"/>
      <c r="W144" s="5">
        <v>0</v>
      </c>
      <c r="X144" s="5">
        <v>1</v>
      </c>
      <c r="Y144" s="5">
        <v>0</v>
      </c>
      <c r="Z144" s="5">
        <v>0</v>
      </c>
      <c r="AA144" s="5">
        <v>1</v>
      </c>
      <c r="AB144" s="5">
        <v>0</v>
      </c>
    </row>
    <row r="145" spans="1:28" x14ac:dyDescent="0.2">
      <c r="A145" s="5">
        <v>50</v>
      </c>
      <c r="B145" s="5">
        <v>0</v>
      </c>
      <c r="C145" s="5">
        <v>0</v>
      </c>
      <c r="D145" s="5">
        <v>1</v>
      </c>
      <c r="E145" s="5">
        <v>231</v>
      </c>
      <c r="F145" s="5">
        <f>ROUND(Source!BB132,O145)</f>
        <v>0</v>
      </c>
      <c r="G145" s="5" t="s">
        <v>58</v>
      </c>
      <c r="H145" s="5" t="s">
        <v>59</v>
      </c>
      <c r="I145" s="5"/>
      <c r="J145" s="5"/>
      <c r="K145" s="5">
        <v>231</v>
      </c>
      <c r="L145" s="5">
        <v>12</v>
      </c>
      <c r="M145" s="5">
        <v>3</v>
      </c>
      <c r="N145" s="5" t="s">
        <v>6</v>
      </c>
      <c r="O145" s="5">
        <v>0</v>
      </c>
      <c r="P145" s="5">
        <f>ROUND(Source!ET132,O145)</f>
        <v>0</v>
      </c>
      <c r="Q145" s="5"/>
      <c r="R145" s="5"/>
      <c r="S145" s="5"/>
      <c r="T145" s="5"/>
      <c r="U145" s="5"/>
      <c r="V145" s="5"/>
      <c r="W145" s="5">
        <v>0</v>
      </c>
      <c r="X145" s="5">
        <v>1</v>
      </c>
      <c r="Y145" s="5">
        <v>0</v>
      </c>
      <c r="Z145" s="5">
        <v>0</v>
      </c>
      <c r="AA145" s="5">
        <v>1</v>
      </c>
      <c r="AB145" s="5">
        <v>0</v>
      </c>
    </row>
    <row r="146" spans="1:28" x14ac:dyDescent="0.2">
      <c r="A146" s="5">
        <v>50</v>
      </c>
      <c r="B146" s="5">
        <v>0</v>
      </c>
      <c r="C146" s="5">
        <v>0</v>
      </c>
      <c r="D146" s="5">
        <v>1</v>
      </c>
      <c r="E146" s="5">
        <v>204</v>
      </c>
      <c r="F146" s="5">
        <f>ROUND(Source!R132,O146)</f>
        <v>0</v>
      </c>
      <c r="G146" s="5" t="s">
        <v>60</v>
      </c>
      <c r="H146" s="5" t="s">
        <v>61</v>
      </c>
      <c r="I146" s="5"/>
      <c r="J146" s="5"/>
      <c r="K146" s="5">
        <v>204</v>
      </c>
      <c r="L146" s="5">
        <v>13</v>
      </c>
      <c r="M146" s="5">
        <v>3</v>
      </c>
      <c r="N146" s="5" t="s">
        <v>6</v>
      </c>
      <c r="O146" s="5">
        <v>0</v>
      </c>
      <c r="P146" s="5">
        <f>ROUND(Source!DJ132,O146)</f>
        <v>0</v>
      </c>
      <c r="Q146" s="5"/>
      <c r="R146" s="5"/>
      <c r="S146" s="5"/>
      <c r="T146" s="5"/>
      <c r="U146" s="5"/>
      <c r="V146" s="5"/>
      <c r="W146" s="5">
        <v>0</v>
      </c>
      <c r="X146" s="5">
        <v>1</v>
      </c>
      <c r="Y146" s="5">
        <v>0</v>
      </c>
      <c r="Z146" s="5">
        <v>0</v>
      </c>
      <c r="AA146" s="5">
        <v>1</v>
      </c>
      <c r="AB146" s="5">
        <v>0</v>
      </c>
    </row>
    <row r="147" spans="1:28" x14ac:dyDescent="0.2">
      <c r="A147" s="5">
        <v>50</v>
      </c>
      <c r="B147" s="5">
        <v>0</v>
      </c>
      <c r="C147" s="5">
        <v>0</v>
      </c>
      <c r="D147" s="5">
        <v>1</v>
      </c>
      <c r="E147" s="5">
        <v>205</v>
      </c>
      <c r="F147" s="5">
        <f>ROUND(Source!S132,O147)</f>
        <v>34889</v>
      </c>
      <c r="G147" s="5" t="s">
        <v>62</v>
      </c>
      <c r="H147" s="5" t="s">
        <v>63</v>
      </c>
      <c r="I147" s="5"/>
      <c r="J147" s="5"/>
      <c r="K147" s="5">
        <v>205</v>
      </c>
      <c r="L147" s="5">
        <v>14</v>
      </c>
      <c r="M147" s="5">
        <v>3</v>
      </c>
      <c r="N147" s="5" t="s">
        <v>6</v>
      </c>
      <c r="O147" s="5">
        <v>0</v>
      </c>
      <c r="P147" s="5">
        <f>ROUND(Source!DK132,O147)</f>
        <v>607262</v>
      </c>
      <c r="Q147" s="5"/>
      <c r="R147" s="5"/>
      <c r="S147" s="5"/>
      <c r="T147" s="5"/>
      <c r="U147" s="5"/>
      <c r="V147" s="5"/>
      <c r="W147" s="5">
        <v>34889</v>
      </c>
      <c r="X147" s="5">
        <v>1</v>
      </c>
      <c r="Y147" s="5">
        <v>34889</v>
      </c>
      <c r="Z147" s="5">
        <v>607262</v>
      </c>
      <c r="AA147" s="5">
        <v>1</v>
      </c>
      <c r="AB147" s="5">
        <v>607262</v>
      </c>
    </row>
    <row r="148" spans="1:28" x14ac:dyDescent="0.2">
      <c r="A148" s="5">
        <v>50</v>
      </c>
      <c r="B148" s="5">
        <v>0</v>
      </c>
      <c r="C148" s="5">
        <v>0</v>
      </c>
      <c r="D148" s="5">
        <v>1</v>
      </c>
      <c r="E148" s="5">
        <v>232</v>
      </c>
      <c r="F148" s="5">
        <f>ROUND(Source!BC132,O148)</f>
        <v>0</v>
      </c>
      <c r="G148" s="5" t="s">
        <v>64</v>
      </c>
      <c r="H148" s="5" t="s">
        <v>65</v>
      </c>
      <c r="I148" s="5"/>
      <c r="J148" s="5"/>
      <c r="K148" s="5">
        <v>232</v>
      </c>
      <c r="L148" s="5">
        <v>15</v>
      </c>
      <c r="M148" s="5">
        <v>3</v>
      </c>
      <c r="N148" s="5" t="s">
        <v>6</v>
      </c>
      <c r="O148" s="5">
        <v>0</v>
      </c>
      <c r="P148" s="5">
        <f>ROUND(Source!EU132,O148)</f>
        <v>0</v>
      </c>
      <c r="Q148" s="5"/>
      <c r="R148" s="5"/>
      <c r="S148" s="5"/>
      <c r="T148" s="5"/>
      <c r="U148" s="5"/>
      <c r="V148" s="5"/>
      <c r="W148" s="5">
        <v>0</v>
      </c>
      <c r="X148" s="5">
        <v>1</v>
      </c>
      <c r="Y148" s="5">
        <v>0</v>
      </c>
      <c r="Z148" s="5">
        <v>0</v>
      </c>
      <c r="AA148" s="5">
        <v>1</v>
      </c>
      <c r="AB148" s="5">
        <v>0</v>
      </c>
    </row>
    <row r="149" spans="1:28" x14ac:dyDescent="0.2">
      <c r="A149" s="5">
        <v>50</v>
      </c>
      <c r="B149" s="5">
        <v>0</v>
      </c>
      <c r="C149" s="5">
        <v>0</v>
      </c>
      <c r="D149" s="5">
        <v>1</v>
      </c>
      <c r="E149" s="5">
        <v>214</v>
      </c>
      <c r="F149" s="5">
        <f>ROUND(Source!AS132,O149)</f>
        <v>0</v>
      </c>
      <c r="G149" s="5" t="s">
        <v>66</v>
      </c>
      <c r="H149" s="5" t="s">
        <v>67</v>
      </c>
      <c r="I149" s="5"/>
      <c r="J149" s="5"/>
      <c r="K149" s="5">
        <v>214</v>
      </c>
      <c r="L149" s="5">
        <v>16</v>
      </c>
      <c r="M149" s="5">
        <v>3</v>
      </c>
      <c r="N149" s="5" t="s">
        <v>6</v>
      </c>
      <c r="O149" s="5">
        <v>0</v>
      </c>
      <c r="P149" s="5">
        <f>ROUND(Source!EK132,O149)</f>
        <v>0</v>
      </c>
      <c r="Q149" s="5"/>
      <c r="R149" s="5"/>
      <c r="S149" s="5"/>
      <c r="T149" s="5"/>
      <c r="U149" s="5"/>
      <c r="V149" s="5"/>
      <c r="W149" s="5">
        <v>0</v>
      </c>
      <c r="X149" s="5">
        <v>1</v>
      </c>
      <c r="Y149" s="5">
        <v>0</v>
      </c>
      <c r="Z149" s="5">
        <v>0</v>
      </c>
      <c r="AA149" s="5">
        <v>1</v>
      </c>
      <c r="AB149" s="5">
        <v>0</v>
      </c>
    </row>
    <row r="150" spans="1:28" x14ac:dyDescent="0.2">
      <c r="A150" s="5">
        <v>50</v>
      </c>
      <c r="B150" s="5">
        <v>0</v>
      </c>
      <c r="C150" s="5">
        <v>0</v>
      </c>
      <c r="D150" s="5">
        <v>1</v>
      </c>
      <c r="E150" s="5">
        <v>215</v>
      </c>
      <c r="F150" s="5">
        <f>ROUND(Source!AT132,O150)</f>
        <v>0</v>
      </c>
      <c r="G150" s="5" t="s">
        <v>68</v>
      </c>
      <c r="H150" s="5" t="s">
        <v>69</v>
      </c>
      <c r="I150" s="5"/>
      <c r="J150" s="5"/>
      <c r="K150" s="5">
        <v>215</v>
      </c>
      <c r="L150" s="5">
        <v>17</v>
      </c>
      <c r="M150" s="5">
        <v>3</v>
      </c>
      <c r="N150" s="5" t="s">
        <v>6</v>
      </c>
      <c r="O150" s="5">
        <v>0</v>
      </c>
      <c r="P150" s="5">
        <f>ROUND(Source!EL132,O150)</f>
        <v>0</v>
      </c>
      <c r="Q150" s="5"/>
      <c r="R150" s="5"/>
      <c r="S150" s="5"/>
      <c r="T150" s="5"/>
      <c r="U150" s="5"/>
      <c r="V150" s="5"/>
      <c r="W150" s="5">
        <v>0</v>
      </c>
      <c r="X150" s="5">
        <v>1</v>
      </c>
      <c r="Y150" s="5">
        <v>0</v>
      </c>
      <c r="Z150" s="5">
        <v>0</v>
      </c>
      <c r="AA150" s="5">
        <v>1</v>
      </c>
      <c r="AB150" s="5">
        <v>0</v>
      </c>
    </row>
    <row r="151" spans="1:28" x14ac:dyDescent="0.2">
      <c r="A151" s="5">
        <v>50</v>
      </c>
      <c r="B151" s="5">
        <v>0</v>
      </c>
      <c r="C151" s="5">
        <v>0</v>
      </c>
      <c r="D151" s="5">
        <v>1</v>
      </c>
      <c r="E151" s="5">
        <v>217</v>
      </c>
      <c r="F151" s="5">
        <f>ROUND(Source!AU132,O151)</f>
        <v>71524</v>
      </c>
      <c r="G151" s="5" t="s">
        <v>70</v>
      </c>
      <c r="H151" s="5" t="s">
        <v>71</v>
      </c>
      <c r="I151" s="5"/>
      <c r="J151" s="5"/>
      <c r="K151" s="5">
        <v>217</v>
      </c>
      <c r="L151" s="5">
        <v>18</v>
      </c>
      <c r="M151" s="5">
        <v>3</v>
      </c>
      <c r="N151" s="5" t="s">
        <v>6</v>
      </c>
      <c r="O151" s="5">
        <v>0</v>
      </c>
      <c r="P151" s="5">
        <f>ROUND(Source!EM132,O151)</f>
        <v>1244887</v>
      </c>
      <c r="Q151" s="5"/>
      <c r="R151" s="5"/>
      <c r="S151" s="5"/>
      <c r="T151" s="5"/>
      <c r="U151" s="5"/>
      <c r="V151" s="5"/>
      <c r="W151" s="5">
        <v>71524</v>
      </c>
      <c r="X151" s="5">
        <v>1</v>
      </c>
      <c r="Y151" s="5">
        <v>71524</v>
      </c>
      <c r="Z151" s="5">
        <v>1244887</v>
      </c>
      <c r="AA151" s="5">
        <v>1</v>
      </c>
      <c r="AB151" s="5">
        <v>1244887</v>
      </c>
    </row>
    <row r="152" spans="1:28" x14ac:dyDescent="0.2">
      <c r="A152" s="5">
        <v>50</v>
      </c>
      <c r="B152" s="5">
        <v>0</v>
      </c>
      <c r="C152" s="5">
        <v>0</v>
      </c>
      <c r="D152" s="5">
        <v>1</v>
      </c>
      <c r="E152" s="5">
        <v>230</v>
      </c>
      <c r="F152" s="5">
        <f>ROUND(Source!BA132,O152)</f>
        <v>0</v>
      </c>
      <c r="G152" s="5" t="s">
        <v>72</v>
      </c>
      <c r="H152" s="5" t="s">
        <v>73</v>
      </c>
      <c r="I152" s="5"/>
      <c r="J152" s="5"/>
      <c r="K152" s="5">
        <v>230</v>
      </c>
      <c r="L152" s="5">
        <v>19</v>
      </c>
      <c r="M152" s="5">
        <v>3</v>
      </c>
      <c r="N152" s="5" t="s">
        <v>6</v>
      </c>
      <c r="O152" s="5">
        <v>0</v>
      </c>
      <c r="P152" s="5">
        <f>ROUND(Source!ES132,O152)</f>
        <v>0</v>
      </c>
      <c r="Q152" s="5"/>
      <c r="R152" s="5"/>
      <c r="S152" s="5"/>
      <c r="T152" s="5"/>
      <c r="U152" s="5"/>
      <c r="V152" s="5"/>
      <c r="W152" s="5">
        <v>0</v>
      </c>
      <c r="X152" s="5">
        <v>1</v>
      </c>
      <c r="Y152" s="5">
        <v>0</v>
      </c>
      <c r="Z152" s="5">
        <v>0</v>
      </c>
      <c r="AA152" s="5">
        <v>1</v>
      </c>
      <c r="AB152" s="5">
        <v>0</v>
      </c>
    </row>
    <row r="153" spans="1:28" x14ac:dyDescent="0.2">
      <c r="A153" s="5">
        <v>50</v>
      </c>
      <c r="B153" s="5">
        <v>0</v>
      </c>
      <c r="C153" s="5">
        <v>0</v>
      </c>
      <c r="D153" s="5">
        <v>1</v>
      </c>
      <c r="E153" s="5">
        <v>206</v>
      </c>
      <c r="F153" s="5">
        <f>ROUND(Source!T132,O153)</f>
        <v>0</v>
      </c>
      <c r="G153" s="5" t="s">
        <v>74</v>
      </c>
      <c r="H153" s="5" t="s">
        <v>75</v>
      </c>
      <c r="I153" s="5"/>
      <c r="J153" s="5"/>
      <c r="K153" s="5">
        <v>206</v>
      </c>
      <c r="L153" s="5">
        <v>20</v>
      </c>
      <c r="M153" s="5">
        <v>3</v>
      </c>
      <c r="N153" s="5" t="s">
        <v>6</v>
      </c>
      <c r="O153" s="5">
        <v>0</v>
      </c>
      <c r="P153" s="5">
        <f>ROUND(Source!DL132,O153)</f>
        <v>0</v>
      </c>
      <c r="Q153" s="5"/>
      <c r="R153" s="5"/>
      <c r="S153" s="5"/>
      <c r="T153" s="5"/>
      <c r="U153" s="5"/>
      <c r="V153" s="5"/>
      <c r="W153" s="5">
        <v>0</v>
      </c>
      <c r="X153" s="5">
        <v>1</v>
      </c>
      <c r="Y153" s="5">
        <v>0</v>
      </c>
      <c r="Z153" s="5">
        <v>0</v>
      </c>
      <c r="AA153" s="5">
        <v>1</v>
      </c>
      <c r="AB153" s="5">
        <v>0</v>
      </c>
    </row>
    <row r="154" spans="1:28" x14ac:dyDescent="0.2">
      <c r="A154" s="5">
        <v>50</v>
      </c>
      <c r="B154" s="5">
        <v>0</v>
      </c>
      <c r="C154" s="5">
        <v>0</v>
      </c>
      <c r="D154" s="5">
        <v>1</v>
      </c>
      <c r="E154" s="5">
        <v>207</v>
      </c>
      <c r="F154" s="5">
        <f>ROUND(Source!U132,O154)</f>
        <v>2590</v>
      </c>
      <c r="G154" s="5" t="s">
        <v>76</v>
      </c>
      <c r="H154" s="5" t="s">
        <v>77</v>
      </c>
      <c r="I154" s="5"/>
      <c r="J154" s="5"/>
      <c r="K154" s="5">
        <v>207</v>
      </c>
      <c r="L154" s="5">
        <v>21</v>
      </c>
      <c r="M154" s="5">
        <v>3</v>
      </c>
      <c r="N154" s="5" t="s">
        <v>6</v>
      </c>
      <c r="O154" s="5">
        <v>0</v>
      </c>
      <c r="P154" s="5">
        <f>ROUND(Source!DM132,O154)</f>
        <v>2590</v>
      </c>
      <c r="Q154" s="5"/>
      <c r="R154" s="5"/>
      <c r="S154" s="5"/>
      <c r="T154" s="5"/>
      <c r="U154" s="5"/>
      <c r="V154" s="5"/>
      <c r="W154" s="5">
        <v>2590</v>
      </c>
      <c r="X154" s="5">
        <v>1</v>
      </c>
      <c r="Y154" s="5">
        <v>2590</v>
      </c>
      <c r="Z154" s="5">
        <v>2590</v>
      </c>
      <c r="AA154" s="5">
        <v>1</v>
      </c>
      <c r="AB154" s="5">
        <v>2590</v>
      </c>
    </row>
    <row r="155" spans="1:28" x14ac:dyDescent="0.2">
      <c r="A155" s="5">
        <v>50</v>
      </c>
      <c r="B155" s="5">
        <v>0</v>
      </c>
      <c r="C155" s="5">
        <v>0</v>
      </c>
      <c r="D155" s="5">
        <v>1</v>
      </c>
      <c r="E155" s="5">
        <v>208</v>
      </c>
      <c r="F155" s="5">
        <f>ROUND(Source!V132,O155)</f>
        <v>0</v>
      </c>
      <c r="G155" s="5" t="s">
        <v>78</v>
      </c>
      <c r="H155" s="5" t="s">
        <v>79</v>
      </c>
      <c r="I155" s="5"/>
      <c r="J155" s="5"/>
      <c r="K155" s="5">
        <v>208</v>
      </c>
      <c r="L155" s="5">
        <v>22</v>
      </c>
      <c r="M155" s="5">
        <v>3</v>
      </c>
      <c r="N155" s="5" t="s">
        <v>6</v>
      </c>
      <c r="O155" s="5">
        <v>0</v>
      </c>
      <c r="P155" s="5">
        <f>ROUND(Source!DN132,O155)</f>
        <v>0</v>
      </c>
      <c r="Q155" s="5"/>
      <c r="R155" s="5"/>
      <c r="S155" s="5"/>
      <c r="T155" s="5"/>
      <c r="U155" s="5"/>
      <c r="V155" s="5"/>
      <c r="W155" s="5">
        <v>0</v>
      </c>
      <c r="X155" s="5">
        <v>1</v>
      </c>
      <c r="Y155" s="5">
        <v>0</v>
      </c>
      <c r="Z155" s="5">
        <v>0</v>
      </c>
      <c r="AA155" s="5">
        <v>1</v>
      </c>
      <c r="AB155" s="5">
        <v>0</v>
      </c>
    </row>
    <row r="156" spans="1:28" x14ac:dyDescent="0.2">
      <c r="A156" s="5">
        <v>50</v>
      </c>
      <c r="B156" s="5">
        <v>0</v>
      </c>
      <c r="C156" s="5">
        <v>0</v>
      </c>
      <c r="D156" s="5">
        <v>1</v>
      </c>
      <c r="E156" s="5">
        <v>209</v>
      </c>
      <c r="F156" s="5">
        <f>ROUND(Source!W132,O156)</f>
        <v>0</v>
      </c>
      <c r="G156" s="5" t="s">
        <v>80</v>
      </c>
      <c r="H156" s="5" t="s">
        <v>81</v>
      </c>
      <c r="I156" s="5"/>
      <c r="J156" s="5"/>
      <c r="K156" s="5">
        <v>209</v>
      </c>
      <c r="L156" s="5">
        <v>23</v>
      </c>
      <c r="M156" s="5">
        <v>3</v>
      </c>
      <c r="N156" s="5" t="s">
        <v>6</v>
      </c>
      <c r="O156" s="5">
        <v>0</v>
      </c>
      <c r="P156" s="5">
        <f>ROUND(Source!DO132,O156)</f>
        <v>0</v>
      </c>
      <c r="Q156" s="5"/>
      <c r="R156" s="5"/>
      <c r="S156" s="5"/>
      <c r="T156" s="5"/>
      <c r="U156" s="5"/>
      <c r="V156" s="5"/>
      <c r="W156" s="5">
        <v>0</v>
      </c>
      <c r="X156" s="5">
        <v>1</v>
      </c>
      <c r="Y156" s="5">
        <v>0</v>
      </c>
      <c r="Z156" s="5">
        <v>0</v>
      </c>
      <c r="AA156" s="5">
        <v>1</v>
      </c>
      <c r="AB156" s="5">
        <v>0</v>
      </c>
    </row>
    <row r="157" spans="1:28" x14ac:dyDescent="0.2">
      <c r="A157" s="5">
        <v>50</v>
      </c>
      <c r="B157" s="5">
        <v>0</v>
      </c>
      <c r="C157" s="5">
        <v>0</v>
      </c>
      <c r="D157" s="5">
        <v>1</v>
      </c>
      <c r="E157" s="5">
        <v>233</v>
      </c>
      <c r="F157" s="5">
        <f>ROUND(Source!BD132,O157)</f>
        <v>0</v>
      </c>
      <c r="G157" s="5" t="s">
        <v>82</v>
      </c>
      <c r="H157" s="5" t="s">
        <v>83</v>
      </c>
      <c r="I157" s="5"/>
      <c r="J157" s="5"/>
      <c r="K157" s="5">
        <v>233</v>
      </c>
      <c r="L157" s="5">
        <v>24</v>
      </c>
      <c r="M157" s="5">
        <v>3</v>
      </c>
      <c r="N157" s="5" t="s">
        <v>6</v>
      </c>
      <c r="O157" s="5">
        <v>0</v>
      </c>
      <c r="P157" s="5">
        <f>ROUND(Source!EV132,O157)</f>
        <v>0</v>
      </c>
      <c r="Q157" s="5"/>
      <c r="R157" s="5"/>
      <c r="S157" s="5"/>
      <c r="T157" s="5"/>
      <c r="U157" s="5"/>
      <c r="V157" s="5"/>
      <c r="W157" s="5">
        <v>0</v>
      </c>
      <c r="X157" s="5">
        <v>1</v>
      </c>
      <c r="Y157" s="5">
        <v>0</v>
      </c>
      <c r="Z157" s="5">
        <v>0</v>
      </c>
      <c r="AA157" s="5">
        <v>1</v>
      </c>
      <c r="AB157" s="5">
        <v>0</v>
      </c>
    </row>
    <row r="158" spans="1:28" x14ac:dyDescent="0.2">
      <c r="A158" s="5">
        <v>50</v>
      </c>
      <c r="B158" s="5">
        <v>0</v>
      </c>
      <c r="C158" s="5">
        <v>0</v>
      </c>
      <c r="D158" s="5">
        <v>1</v>
      </c>
      <c r="E158" s="5">
        <v>210</v>
      </c>
      <c r="F158" s="5">
        <f>ROUND(Source!X132,O158)</f>
        <v>22679</v>
      </c>
      <c r="G158" s="5" t="s">
        <v>84</v>
      </c>
      <c r="H158" s="5" t="s">
        <v>85</v>
      </c>
      <c r="I158" s="5"/>
      <c r="J158" s="5"/>
      <c r="K158" s="5">
        <v>210</v>
      </c>
      <c r="L158" s="5">
        <v>25</v>
      </c>
      <c r="M158" s="5">
        <v>3</v>
      </c>
      <c r="N158" s="5" t="s">
        <v>6</v>
      </c>
      <c r="O158" s="5">
        <v>0</v>
      </c>
      <c r="P158" s="5">
        <f>ROUND(Source!DP132,O158)</f>
        <v>394720</v>
      </c>
      <c r="Q158" s="5"/>
      <c r="R158" s="5"/>
      <c r="S158" s="5"/>
      <c r="T158" s="5"/>
      <c r="U158" s="5"/>
      <c r="V158" s="5"/>
      <c r="W158" s="5">
        <v>22679</v>
      </c>
      <c r="X158" s="5">
        <v>1</v>
      </c>
      <c r="Y158" s="5">
        <v>22679</v>
      </c>
      <c r="Z158" s="5">
        <v>394720</v>
      </c>
      <c r="AA158" s="5">
        <v>1</v>
      </c>
      <c r="AB158" s="5">
        <v>394720</v>
      </c>
    </row>
    <row r="159" spans="1:28" x14ac:dyDescent="0.2">
      <c r="A159" s="5">
        <v>50</v>
      </c>
      <c r="B159" s="5">
        <v>0</v>
      </c>
      <c r="C159" s="5">
        <v>0</v>
      </c>
      <c r="D159" s="5">
        <v>1</v>
      </c>
      <c r="E159" s="5">
        <v>211</v>
      </c>
      <c r="F159" s="5">
        <f>ROUND(Source!Y132,O159)</f>
        <v>13956</v>
      </c>
      <c r="G159" s="5" t="s">
        <v>86</v>
      </c>
      <c r="H159" s="5" t="s">
        <v>87</v>
      </c>
      <c r="I159" s="5"/>
      <c r="J159" s="5"/>
      <c r="K159" s="5">
        <v>211</v>
      </c>
      <c r="L159" s="5">
        <v>26</v>
      </c>
      <c r="M159" s="5">
        <v>3</v>
      </c>
      <c r="N159" s="5" t="s">
        <v>6</v>
      </c>
      <c r="O159" s="5">
        <v>0</v>
      </c>
      <c r="P159" s="5">
        <f>ROUND(Source!DQ132,O159)</f>
        <v>242905</v>
      </c>
      <c r="Q159" s="5"/>
      <c r="R159" s="5"/>
      <c r="S159" s="5"/>
      <c r="T159" s="5"/>
      <c r="U159" s="5"/>
      <c r="V159" s="5"/>
      <c r="W159" s="5">
        <v>13956</v>
      </c>
      <c r="X159" s="5">
        <v>1</v>
      </c>
      <c r="Y159" s="5">
        <v>13956</v>
      </c>
      <c r="Z159" s="5">
        <v>242905</v>
      </c>
      <c r="AA159" s="5">
        <v>1</v>
      </c>
      <c r="AB159" s="5">
        <v>242905</v>
      </c>
    </row>
    <row r="160" spans="1:28" x14ac:dyDescent="0.2">
      <c r="A160" s="5">
        <v>50</v>
      </c>
      <c r="B160" s="5">
        <v>0</v>
      </c>
      <c r="C160" s="5">
        <v>0</v>
      </c>
      <c r="D160" s="5">
        <v>1</v>
      </c>
      <c r="E160" s="5">
        <v>224</v>
      </c>
      <c r="F160" s="5">
        <f>ROUND(Source!AR132,O160)</f>
        <v>71524</v>
      </c>
      <c r="G160" s="5" t="s">
        <v>88</v>
      </c>
      <c r="H160" s="5" t="s">
        <v>89</v>
      </c>
      <c r="I160" s="5"/>
      <c r="J160" s="5"/>
      <c r="K160" s="5">
        <v>224</v>
      </c>
      <c r="L160" s="5">
        <v>27</v>
      </c>
      <c r="M160" s="5">
        <v>3</v>
      </c>
      <c r="N160" s="5" t="s">
        <v>6</v>
      </c>
      <c r="O160" s="5">
        <v>0</v>
      </c>
      <c r="P160" s="5">
        <f>ROUND(Source!EJ132,O160)</f>
        <v>1244887</v>
      </c>
      <c r="Q160" s="5"/>
      <c r="R160" s="5"/>
      <c r="S160" s="5"/>
      <c r="T160" s="5"/>
      <c r="U160" s="5"/>
      <c r="V160" s="5"/>
      <c r="W160" s="5">
        <v>71524</v>
      </c>
      <c r="X160" s="5">
        <v>1</v>
      </c>
      <c r="Y160" s="5">
        <v>71524</v>
      </c>
      <c r="Z160" s="5">
        <v>1244887</v>
      </c>
      <c r="AA160" s="5">
        <v>1</v>
      </c>
      <c r="AB160" s="5">
        <v>1244887</v>
      </c>
    </row>
    <row r="161" spans="1:28" x14ac:dyDescent="0.2">
      <c r="A161" s="5">
        <v>50</v>
      </c>
      <c r="B161" s="5">
        <v>0</v>
      </c>
      <c r="C161" s="5">
        <v>0</v>
      </c>
      <c r="D161" s="5">
        <v>2</v>
      </c>
      <c r="E161" s="5">
        <v>0</v>
      </c>
      <c r="F161" s="5">
        <f>ROUND(ROUND(F134,0),O161)</f>
        <v>34889</v>
      </c>
      <c r="G161" s="5" t="s">
        <v>36</v>
      </c>
      <c r="H161" s="5" t="s">
        <v>37</v>
      </c>
      <c r="I161" s="5"/>
      <c r="J161" s="5"/>
      <c r="K161" s="5">
        <v>212</v>
      </c>
      <c r="L161" s="5">
        <v>28</v>
      </c>
      <c r="M161" s="5">
        <v>3</v>
      </c>
      <c r="N161" s="5" t="s">
        <v>6</v>
      </c>
      <c r="O161" s="5">
        <v>0</v>
      </c>
      <c r="P161" s="5">
        <f>ROUND(ROUND(P134,0),O161)</f>
        <v>607262</v>
      </c>
      <c r="Q161" s="5"/>
      <c r="R161" s="5"/>
      <c r="S161" s="5"/>
      <c r="T161" s="5"/>
      <c r="U161" s="5"/>
      <c r="V161" s="5"/>
      <c r="W161" s="5">
        <v>34889</v>
      </c>
      <c r="X161" s="5">
        <v>1</v>
      </c>
      <c r="Y161" s="5">
        <v>34889</v>
      </c>
      <c r="Z161" s="5">
        <v>607262</v>
      </c>
      <c r="AA161" s="5">
        <v>1</v>
      </c>
      <c r="AB161" s="5">
        <v>607262</v>
      </c>
    </row>
    <row r="162" spans="1:28" x14ac:dyDescent="0.2">
      <c r="A162" s="5">
        <v>50</v>
      </c>
      <c r="B162" s="5">
        <v>0</v>
      </c>
      <c r="C162" s="5">
        <v>0</v>
      </c>
      <c r="D162" s="5">
        <v>2</v>
      </c>
      <c r="E162" s="5">
        <v>0</v>
      </c>
      <c r="F162" s="5">
        <f>ROUND(ROUND(F158,0),O162)</f>
        <v>22679</v>
      </c>
      <c r="G162" s="5" t="s">
        <v>98</v>
      </c>
      <c r="H162" s="5" t="s">
        <v>85</v>
      </c>
      <c r="I162" s="5"/>
      <c r="J162" s="5"/>
      <c r="K162" s="5">
        <v>212</v>
      </c>
      <c r="L162" s="5">
        <v>29</v>
      </c>
      <c r="M162" s="5">
        <v>3</v>
      </c>
      <c r="N162" s="5" t="s">
        <v>6</v>
      </c>
      <c r="O162" s="5">
        <v>0</v>
      </c>
      <c r="P162" s="5">
        <f>ROUND(ROUND(P158,0),O162)</f>
        <v>394720</v>
      </c>
      <c r="Q162" s="5"/>
      <c r="R162" s="5"/>
      <c r="S162" s="5"/>
      <c r="T162" s="5"/>
      <c r="U162" s="5"/>
      <c r="V162" s="5"/>
      <c r="W162" s="5">
        <v>22679</v>
      </c>
      <c r="X162" s="5">
        <v>1</v>
      </c>
      <c r="Y162" s="5">
        <v>22679</v>
      </c>
      <c r="Z162" s="5">
        <v>394720</v>
      </c>
      <c r="AA162" s="5">
        <v>1</v>
      </c>
      <c r="AB162" s="5">
        <v>394720</v>
      </c>
    </row>
    <row r="163" spans="1:28" x14ac:dyDescent="0.2">
      <c r="A163" s="5">
        <v>50</v>
      </c>
      <c r="B163" s="5">
        <v>0</v>
      </c>
      <c r="C163" s="5">
        <v>0</v>
      </c>
      <c r="D163" s="5">
        <v>2</v>
      </c>
      <c r="E163" s="5">
        <v>0</v>
      </c>
      <c r="F163" s="5">
        <f>ROUND(ROUND(F159,0),O163)</f>
        <v>13956</v>
      </c>
      <c r="G163" s="5" t="s">
        <v>99</v>
      </c>
      <c r="H163" s="5" t="s">
        <v>87</v>
      </c>
      <c r="I163" s="5"/>
      <c r="J163" s="5"/>
      <c r="K163" s="5">
        <v>212</v>
      </c>
      <c r="L163" s="5">
        <v>30</v>
      </c>
      <c r="M163" s="5">
        <v>3</v>
      </c>
      <c r="N163" s="5" t="s">
        <v>6</v>
      </c>
      <c r="O163" s="5">
        <v>0</v>
      </c>
      <c r="P163" s="5">
        <f>ROUND(ROUND(P159,0),O163)</f>
        <v>242905</v>
      </c>
      <c r="Q163" s="5"/>
      <c r="R163" s="5"/>
      <c r="S163" s="5"/>
      <c r="T163" s="5"/>
      <c r="U163" s="5"/>
      <c r="V163" s="5"/>
      <c r="W163" s="5">
        <v>13956</v>
      </c>
      <c r="X163" s="5">
        <v>1</v>
      </c>
      <c r="Y163" s="5">
        <v>13956</v>
      </c>
      <c r="Z163" s="5">
        <v>242905</v>
      </c>
      <c r="AA163" s="5">
        <v>1</v>
      </c>
      <c r="AB163" s="5">
        <v>242905</v>
      </c>
    </row>
    <row r="164" spans="1:28" x14ac:dyDescent="0.2">
      <c r="A164" s="5">
        <v>50</v>
      </c>
      <c r="B164" s="5">
        <v>0</v>
      </c>
      <c r="C164" s="5">
        <v>0</v>
      </c>
      <c r="D164" s="5">
        <v>2</v>
      </c>
      <c r="E164" s="5">
        <v>0</v>
      </c>
      <c r="F164" s="5">
        <f>ROUND(F161+F162+F163,O164)</f>
        <v>71524</v>
      </c>
      <c r="G164" s="5" t="s">
        <v>100</v>
      </c>
      <c r="H164" s="5" t="s">
        <v>101</v>
      </c>
      <c r="I164" s="5"/>
      <c r="J164" s="5"/>
      <c r="K164" s="5">
        <v>212</v>
      </c>
      <c r="L164" s="5">
        <v>31</v>
      </c>
      <c r="M164" s="5">
        <v>3</v>
      </c>
      <c r="N164" s="5" t="s">
        <v>6</v>
      </c>
      <c r="O164" s="5">
        <v>0</v>
      </c>
      <c r="P164" s="5">
        <f>ROUND(P161+P162+P163,O164)</f>
        <v>1244887</v>
      </c>
      <c r="Q164" s="5"/>
      <c r="R164" s="5"/>
      <c r="S164" s="5"/>
      <c r="T164" s="5"/>
      <c r="U164" s="5"/>
      <c r="V164" s="5"/>
      <c r="W164" s="5">
        <v>71524</v>
      </c>
      <c r="X164" s="5">
        <v>1</v>
      </c>
      <c r="Y164" s="5">
        <v>71524</v>
      </c>
      <c r="Z164" s="5">
        <v>1244887</v>
      </c>
      <c r="AA164" s="5">
        <v>1</v>
      </c>
      <c r="AB164" s="5">
        <v>1244887</v>
      </c>
    </row>
    <row r="165" spans="1:28" x14ac:dyDescent="0.2">
      <c r="A165" s="5">
        <v>50</v>
      </c>
      <c r="B165" s="5">
        <v>0</v>
      </c>
      <c r="C165" s="5">
        <v>0</v>
      </c>
      <c r="D165" s="5">
        <v>2</v>
      </c>
      <c r="E165" s="5">
        <v>0</v>
      </c>
      <c r="F165" s="5">
        <f>ROUND(ROUND(F147+F146,0),O165)</f>
        <v>34889</v>
      </c>
      <c r="G165" s="5" t="s">
        <v>102</v>
      </c>
      <c r="H165" s="5" t="s">
        <v>103</v>
      </c>
      <c r="I165" s="5"/>
      <c r="J165" s="5"/>
      <c r="K165" s="5">
        <v>212</v>
      </c>
      <c r="L165" s="5">
        <v>32</v>
      </c>
      <c r="M165" s="5">
        <v>3</v>
      </c>
      <c r="N165" s="5" t="s">
        <v>6</v>
      </c>
      <c r="O165" s="5">
        <v>0</v>
      </c>
      <c r="P165" s="5">
        <f>ROUND(ROUND(P147+P146,0),O165)</f>
        <v>607262</v>
      </c>
      <c r="Q165" s="5"/>
      <c r="R165" s="5"/>
      <c r="S165" s="5"/>
      <c r="T165" s="5"/>
      <c r="U165" s="5"/>
      <c r="V165" s="5"/>
      <c r="W165" s="5">
        <v>34889</v>
      </c>
      <c r="X165" s="5">
        <v>1</v>
      </c>
      <c r="Y165" s="5">
        <v>34889</v>
      </c>
      <c r="Z165" s="5">
        <v>607262</v>
      </c>
      <c r="AA165" s="5">
        <v>1</v>
      </c>
      <c r="AB165" s="5">
        <v>607262</v>
      </c>
    </row>
    <row r="166" spans="1:28" x14ac:dyDescent="0.2">
      <c r="A166" s="5">
        <v>50</v>
      </c>
      <c r="B166" s="5">
        <v>0</v>
      </c>
      <c r="C166" s="5">
        <v>0</v>
      </c>
      <c r="D166" s="5">
        <v>2</v>
      </c>
      <c r="E166" s="5">
        <v>0</v>
      </c>
      <c r="F166" s="5">
        <f>ROUND(F164,O166)</f>
        <v>71524</v>
      </c>
      <c r="G166" s="5" t="s">
        <v>104</v>
      </c>
      <c r="H166" s="5" t="s">
        <v>88</v>
      </c>
      <c r="I166" s="5"/>
      <c r="J166" s="5"/>
      <c r="K166" s="5">
        <v>212</v>
      </c>
      <c r="L166" s="5">
        <v>33</v>
      </c>
      <c r="M166" s="5">
        <v>3</v>
      </c>
      <c r="N166" s="5" t="s">
        <v>6</v>
      </c>
      <c r="O166" s="5">
        <v>0</v>
      </c>
      <c r="P166" s="5">
        <f>ROUND(P164,O166)</f>
        <v>1244887</v>
      </c>
      <c r="Q166" s="5"/>
      <c r="R166" s="5"/>
      <c r="S166" s="5"/>
      <c r="T166" s="5"/>
      <c r="U166" s="5"/>
      <c r="V166" s="5"/>
      <c r="W166" s="5">
        <v>71524</v>
      </c>
      <c r="X166" s="5">
        <v>1</v>
      </c>
      <c r="Y166" s="5">
        <v>71524</v>
      </c>
      <c r="Z166" s="5">
        <v>1244887</v>
      </c>
      <c r="AA166" s="5">
        <v>1</v>
      </c>
      <c r="AB166" s="5">
        <v>1244887</v>
      </c>
    </row>
    <row r="168" spans="1:28" x14ac:dyDescent="0.2">
      <c r="A168">
        <v>71</v>
      </c>
      <c r="B168">
        <v>1</v>
      </c>
      <c r="D168">
        <v>200001</v>
      </c>
      <c r="E168">
        <v>47836504</v>
      </c>
      <c r="F168" t="s">
        <v>105</v>
      </c>
      <c r="G168" t="s">
        <v>106</v>
      </c>
      <c r="H168">
        <v>80</v>
      </c>
      <c r="I168">
        <v>20</v>
      </c>
    </row>
    <row r="171" spans="1:28" x14ac:dyDescent="0.2">
      <c r="A171">
        <v>70</v>
      </c>
      <c r="B171">
        <v>1</v>
      </c>
      <c r="D171">
        <v>1</v>
      </c>
      <c r="E171" t="s">
        <v>107</v>
      </c>
      <c r="F171" t="s">
        <v>108</v>
      </c>
      <c r="G171">
        <v>1</v>
      </c>
      <c r="H171">
        <v>0</v>
      </c>
      <c r="I171" t="s">
        <v>6</v>
      </c>
      <c r="J171">
        <v>1</v>
      </c>
      <c r="K171">
        <v>0</v>
      </c>
      <c r="L171" t="s">
        <v>6</v>
      </c>
      <c r="M171" t="s">
        <v>6</v>
      </c>
      <c r="N171">
        <v>0</v>
      </c>
      <c r="O171">
        <v>1</v>
      </c>
      <c r="P171" t="s">
        <v>109</v>
      </c>
    </row>
    <row r="172" spans="1:28" x14ac:dyDescent="0.2">
      <c r="A172">
        <v>70</v>
      </c>
      <c r="B172">
        <v>1</v>
      </c>
      <c r="D172">
        <v>2</v>
      </c>
      <c r="E172" t="s">
        <v>110</v>
      </c>
      <c r="F172" t="s">
        <v>111</v>
      </c>
      <c r="G172">
        <v>0</v>
      </c>
      <c r="H172">
        <v>0</v>
      </c>
      <c r="I172" t="s">
        <v>6</v>
      </c>
      <c r="J172">
        <v>1</v>
      </c>
      <c r="K172">
        <v>0</v>
      </c>
      <c r="L172" t="s">
        <v>6</v>
      </c>
      <c r="M172" t="s">
        <v>6</v>
      </c>
      <c r="N172">
        <v>0</v>
      </c>
      <c r="O172">
        <v>0</v>
      </c>
      <c r="P172" t="s">
        <v>112</v>
      </c>
    </row>
    <row r="173" spans="1:28" x14ac:dyDescent="0.2">
      <c r="A173">
        <v>70</v>
      </c>
      <c r="B173">
        <v>1</v>
      </c>
      <c r="D173">
        <v>3</v>
      </c>
      <c r="E173" t="s">
        <v>113</v>
      </c>
      <c r="F173" t="s">
        <v>114</v>
      </c>
      <c r="G173">
        <v>0</v>
      </c>
      <c r="H173">
        <v>0</v>
      </c>
      <c r="I173" t="s">
        <v>6</v>
      </c>
      <c r="J173">
        <v>1</v>
      </c>
      <c r="K173">
        <v>0</v>
      </c>
      <c r="L173" t="s">
        <v>6</v>
      </c>
      <c r="M173" t="s">
        <v>6</v>
      </c>
      <c r="N173">
        <v>0</v>
      </c>
      <c r="O173">
        <v>0</v>
      </c>
      <c r="P173" t="s">
        <v>115</v>
      </c>
    </row>
    <row r="174" spans="1:28" x14ac:dyDescent="0.2">
      <c r="A174">
        <v>70</v>
      </c>
      <c r="B174">
        <v>1</v>
      </c>
      <c r="D174">
        <v>4</v>
      </c>
      <c r="E174" t="s">
        <v>116</v>
      </c>
      <c r="F174" t="s">
        <v>117</v>
      </c>
      <c r="G174">
        <v>1</v>
      </c>
      <c r="H174">
        <v>0</v>
      </c>
      <c r="I174" t="s">
        <v>6</v>
      </c>
      <c r="J174">
        <v>2</v>
      </c>
      <c r="K174">
        <v>0</v>
      </c>
      <c r="L174" t="s">
        <v>6</v>
      </c>
      <c r="M174" t="s">
        <v>6</v>
      </c>
      <c r="N174">
        <v>0</v>
      </c>
      <c r="O174">
        <v>1</v>
      </c>
      <c r="P174" t="s">
        <v>6</v>
      </c>
    </row>
    <row r="175" spans="1:28" x14ac:dyDescent="0.2">
      <c r="A175">
        <v>70</v>
      </c>
      <c r="B175">
        <v>1</v>
      </c>
      <c r="D175">
        <v>5</v>
      </c>
      <c r="E175" t="s">
        <v>118</v>
      </c>
      <c r="F175" t="s">
        <v>119</v>
      </c>
      <c r="G175">
        <v>0</v>
      </c>
      <c r="H175">
        <v>0</v>
      </c>
      <c r="I175" t="s">
        <v>6</v>
      </c>
      <c r="J175">
        <v>2</v>
      </c>
      <c r="K175">
        <v>0</v>
      </c>
      <c r="L175" t="s">
        <v>6</v>
      </c>
      <c r="M175" t="s">
        <v>6</v>
      </c>
      <c r="N175">
        <v>0</v>
      </c>
      <c r="O175">
        <v>0</v>
      </c>
      <c r="P175" t="s">
        <v>6</v>
      </c>
    </row>
    <row r="176" spans="1:28" x14ac:dyDescent="0.2">
      <c r="A176">
        <v>70</v>
      </c>
      <c r="B176">
        <v>1</v>
      </c>
      <c r="D176">
        <v>6</v>
      </c>
      <c r="E176" t="s">
        <v>120</v>
      </c>
      <c r="F176" t="s">
        <v>121</v>
      </c>
      <c r="G176">
        <v>0</v>
      </c>
      <c r="H176">
        <v>0</v>
      </c>
      <c r="I176" t="s">
        <v>6</v>
      </c>
      <c r="J176">
        <v>2</v>
      </c>
      <c r="K176">
        <v>0</v>
      </c>
      <c r="L176" t="s">
        <v>6</v>
      </c>
      <c r="M176" t="s">
        <v>6</v>
      </c>
      <c r="N176">
        <v>0</v>
      </c>
      <c r="O176">
        <v>0</v>
      </c>
      <c r="P176" t="s">
        <v>6</v>
      </c>
    </row>
    <row r="177" spans="1:16" x14ac:dyDescent="0.2">
      <c r="A177">
        <v>70</v>
      </c>
      <c r="B177">
        <v>1</v>
      </c>
      <c r="D177">
        <v>7</v>
      </c>
      <c r="E177" t="s">
        <v>122</v>
      </c>
      <c r="F177" t="s">
        <v>123</v>
      </c>
      <c r="G177">
        <v>0</v>
      </c>
      <c r="H177">
        <v>0</v>
      </c>
      <c r="I177" t="s">
        <v>124</v>
      </c>
      <c r="J177">
        <v>0</v>
      </c>
      <c r="K177">
        <v>0</v>
      </c>
      <c r="L177" t="s">
        <v>6</v>
      </c>
      <c r="M177" t="s">
        <v>6</v>
      </c>
      <c r="N177">
        <v>0</v>
      </c>
      <c r="O177">
        <v>0</v>
      </c>
      <c r="P177" t="s">
        <v>125</v>
      </c>
    </row>
    <row r="178" spans="1:16" x14ac:dyDescent="0.2">
      <c r="A178">
        <v>70</v>
      </c>
      <c r="B178">
        <v>1</v>
      </c>
      <c r="D178">
        <v>8</v>
      </c>
      <c r="E178" t="s">
        <v>126</v>
      </c>
      <c r="F178" t="s">
        <v>127</v>
      </c>
      <c r="G178">
        <v>0</v>
      </c>
      <c r="H178">
        <v>0</v>
      </c>
      <c r="I178" t="s">
        <v>128</v>
      </c>
      <c r="J178">
        <v>0</v>
      </c>
      <c r="K178">
        <v>0</v>
      </c>
      <c r="L178" t="s">
        <v>6</v>
      </c>
      <c r="M178" t="s">
        <v>6</v>
      </c>
      <c r="N178">
        <v>0</v>
      </c>
      <c r="O178">
        <v>0</v>
      </c>
      <c r="P178" t="s">
        <v>129</v>
      </c>
    </row>
    <row r="179" spans="1:16" x14ac:dyDescent="0.2">
      <c r="A179">
        <v>70</v>
      </c>
      <c r="B179">
        <v>1</v>
      </c>
      <c r="D179">
        <v>9</v>
      </c>
      <c r="E179" t="s">
        <v>130</v>
      </c>
      <c r="F179" t="s">
        <v>131</v>
      </c>
      <c r="G179">
        <v>0</v>
      </c>
      <c r="H179">
        <v>0</v>
      </c>
      <c r="I179" t="s">
        <v>132</v>
      </c>
      <c r="J179">
        <v>0</v>
      </c>
      <c r="K179">
        <v>0</v>
      </c>
      <c r="L179" t="s">
        <v>6</v>
      </c>
      <c r="M179" t="s">
        <v>6</v>
      </c>
      <c r="N179">
        <v>0</v>
      </c>
      <c r="O179">
        <v>0</v>
      </c>
      <c r="P179" t="s">
        <v>133</v>
      </c>
    </row>
    <row r="180" spans="1:16" x14ac:dyDescent="0.2">
      <c r="A180">
        <v>70</v>
      </c>
      <c r="B180">
        <v>1</v>
      </c>
      <c r="D180">
        <v>10</v>
      </c>
      <c r="E180" t="s">
        <v>134</v>
      </c>
      <c r="F180" t="s">
        <v>135</v>
      </c>
      <c r="G180">
        <v>1</v>
      </c>
      <c r="H180">
        <v>0</v>
      </c>
      <c r="I180" t="s">
        <v>6</v>
      </c>
      <c r="J180">
        <v>0</v>
      </c>
      <c r="K180">
        <v>0</v>
      </c>
      <c r="L180" t="s">
        <v>6</v>
      </c>
      <c r="M180" t="s">
        <v>6</v>
      </c>
      <c r="N180">
        <v>0</v>
      </c>
      <c r="O180">
        <v>1</v>
      </c>
      <c r="P180" t="s">
        <v>136</v>
      </c>
    </row>
    <row r="181" spans="1:16" x14ac:dyDescent="0.2">
      <c r="A181">
        <v>70</v>
      </c>
      <c r="B181">
        <v>1</v>
      </c>
      <c r="D181">
        <v>11</v>
      </c>
      <c r="E181" t="s">
        <v>137</v>
      </c>
      <c r="F181" t="s">
        <v>138</v>
      </c>
      <c r="G181">
        <v>0</v>
      </c>
      <c r="H181">
        <v>0</v>
      </c>
      <c r="I181" t="s">
        <v>139</v>
      </c>
      <c r="J181">
        <v>0</v>
      </c>
      <c r="K181">
        <v>0</v>
      </c>
      <c r="L181" t="s">
        <v>6</v>
      </c>
      <c r="M181" t="s">
        <v>6</v>
      </c>
      <c r="N181">
        <v>0</v>
      </c>
      <c r="O181">
        <v>0</v>
      </c>
      <c r="P181" t="s">
        <v>140</v>
      </c>
    </row>
    <row r="182" spans="1:16" x14ac:dyDescent="0.2">
      <c r="A182">
        <v>70</v>
      </c>
      <c r="B182">
        <v>1</v>
      </c>
      <c r="D182">
        <v>12</v>
      </c>
      <c r="E182" t="s">
        <v>141</v>
      </c>
      <c r="F182" t="s">
        <v>142</v>
      </c>
      <c r="G182">
        <v>0</v>
      </c>
      <c r="H182">
        <v>0</v>
      </c>
      <c r="I182" t="s">
        <v>143</v>
      </c>
      <c r="J182">
        <v>0</v>
      </c>
      <c r="K182">
        <v>0</v>
      </c>
      <c r="L182" t="s">
        <v>6</v>
      </c>
      <c r="M182" t="s">
        <v>6</v>
      </c>
      <c r="N182">
        <v>0</v>
      </c>
      <c r="O182">
        <v>0</v>
      </c>
      <c r="P182" t="s">
        <v>144</v>
      </c>
    </row>
    <row r="183" spans="1:16" x14ac:dyDescent="0.2">
      <c r="A183">
        <v>70</v>
      </c>
      <c r="B183">
        <v>1</v>
      </c>
      <c r="D183">
        <v>13</v>
      </c>
      <c r="E183" t="s">
        <v>145</v>
      </c>
      <c r="F183" t="s">
        <v>146</v>
      </c>
      <c r="G183">
        <v>0</v>
      </c>
      <c r="H183">
        <v>0</v>
      </c>
      <c r="I183" t="s">
        <v>147</v>
      </c>
      <c r="J183">
        <v>0</v>
      </c>
      <c r="K183">
        <v>0</v>
      </c>
      <c r="L183" t="s">
        <v>6</v>
      </c>
      <c r="M183" t="s">
        <v>6</v>
      </c>
      <c r="N183">
        <v>0</v>
      </c>
      <c r="O183">
        <v>0</v>
      </c>
      <c r="P183" t="s">
        <v>148</v>
      </c>
    </row>
    <row r="184" spans="1:16" x14ac:dyDescent="0.2">
      <c r="A184">
        <v>70</v>
      </c>
      <c r="B184">
        <v>1</v>
      </c>
      <c r="D184">
        <v>14</v>
      </c>
      <c r="E184" t="s">
        <v>149</v>
      </c>
      <c r="F184" t="s">
        <v>150</v>
      </c>
      <c r="G184">
        <v>0</v>
      </c>
      <c r="H184">
        <v>0</v>
      </c>
      <c r="I184" t="s">
        <v>151</v>
      </c>
      <c r="J184">
        <v>0</v>
      </c>
      <c r="K184">
        <v>0</v>
      </c>
      <c r="L184" t="s">
        <v>6</v>
      </c>
      <c r="M184" t="s">
        <v>6</v>
      </c>
      <c r="N184">
        <v>0</v>
      </c>
      <c r="O184">
        <v>0</v>
      </c>
      <c r="P184" t="s">
        <v>152</v>
      </c>
    </row>
    <row r="185" spans="1:16" x14ac:dyDescent="0.2">
      <c r="A185">
        <v>70</v>
      </c>
      <c r="B185">
        <v>1</v>
      </c>
      <c r="D185">
        <v>15</v>
      </c>
      <c r="E185" t="s">
        <v>153</v>
      </c>
      <c r="F185" t="s">
        <v>154</v>
      </c>
      <c r="G185">
        <v>0</v>
      </c>
      <c r="H185">
        <v>0</v>
      </c>
      <c r="I185" t="s">
        <v>6</v>
      </c>
      <c r="J185">
        <v>0</v>
      </c>
      <c r="K185">
        <v>0</v>
      </c>
      <c r="L185" t="s">
        <v>6</v>
      </c>
      <c r="M185" t="s">
        <v>6</v>
      </c>
      <c r="N185">
        <v>0</v>
      </c>
      <c r="O185">
        <v>0</v>
      </c>
      <c r="P185" t="s">
        <v>6</v>
      </c>
    </row>
    <row r="186" spans="1:16" x14ac:dyDescent="0.2">
      <c r="A186">
        <v>70</v>
      </c>
      <c r="B186">
        <v>1</v>
      </c>
      <c r="D186">
        <v>1</v>
      </c>
      <c r="E186" t="s">
        <v>155</v>
      </c>
      <c r="F186" t="s">
        <v>156</v>
      </c>
      <c r="G186">
        <v>0.9</v>
      </c>
      <c r="H186">
        <v>1</v>
      </c>
      <c r="I186" t="s">
        <v>157</v>
      </c>
      <c r="J186">
        <v>0</v>
      </c>
      <c r="K186">
        <v>0</v>
      </c>
      <c r="L186" t="s">
        <v>6</v>
      </c>
      <c r="M186" t="s">
        <v>6</v>
      </c>
      <c r="N186">
        <v>0</v>
      </c>
      <c r="O186">
        <v>0.9</v>
      </c>
      <c r="P186" t="s">
        <v>6</v>
      </c>
    </row>
    <row r="187" spans="1:16" x14ac:dyDescent="0.2">
      <c r="A187">
        <v>70</v>
      </c>
      <c r="B187">
        <v>1</v>
      </c>
      <c r="D187">
        <v>2</v>
      </c>
      <c r="E187" t="s">
        <v>158</v>
      </c>
      <c r="F187" t="s">
        <v>159</v>
      </c>
      <c r="G187">
        <v>0.85</v>
      </c>
      <c r="H187">
        <v>1</v>
      </c>
      <c r="I187" t="s">
        <v>160</v>
      </c>
      <c r="J187">
        <v>0</v>
      </c>
      <c r="K187">
        <v>0</v>
      </c>
      <c r="L187" t="s">
        <v>6</v>
      </c>
      <c r="M187" t="s">
        <v>6</v>
      </c>
      <c r="N187">
        <v>0</v>
      </c>
      <c r="O187">
        <v>0.85</v>
      </c>
      <c r="P187" t="s">
        <v>6</v>
      </c>
    </row>
    <row r="188" spans="1:16" x14ac:dyDescent="0.2">
      <c r="A188">
        <v>70</v>
      </c>
      <c r="B188">
        <v>1</v>
      </c>
      <c r="D188">
        <v>3</v>
      </c>
      <c r="E188" t="s">
        <v>161</v>
      </c>
      <c r="F188" t="s">
        <v>162</v>
      </c>
      <c r="G188">
        <v>1</v>
      </c>
      <c r="H188">
        <v>0.85</v>
      </c>
      <c r="I188" t="s">
        <v>163</v>
      </c>
      <c r="J188">
        <v>0</v>
      </c>
      <c r="K188">
        <v>0</v>
      </c>
      <c r="L188" t="s">
        <v>6</v>
      </c>
      <c r="M188" t="s">
        <v>6</v>
      </c>
      <c r="N188">
        <v>0</v>
      </c>
      <c r="O188">
        <v>1</v>
      </c>
      <c r="P188" t="s">
        <v>6</v>
      </c>
    </row>
    <row r="189" spans="1:16" x14ac:dyDescent="0.2">
      <c r="A189">
        <v>70</v>
      </c>
      <c r="B189">
        <v>1</v>
      </c>
      <c r="D189">
        <v>4</v>
      </c>
      <c r="E189" t="s">
        <v>164</v>
      </c>
      <c r="F189" t="s">
        <v>165</v>
      </c>
      <c r="G189">
        <v>1</v>
      </c>
      <c r="H189">
        <v>0</v>
      </c>
      <c r="I189" t="s">
        <v>6</v>
      </c>
      <c r="J189">
        <v>0</v>
      </c>
      <c r="K189">
        <v>0</v>
      </c>
      <c r="L189" t="s">
        <v>6</v>
      </c>
      <c r="M189" t="s">
        <v>6</v>
      </c>
      <c r="N189">
        <v>0</v>
      </c>
      <c r="O189">
        <v>1</v>
      </c>
      <c r="P189" t="s">
        <v>6</v>
      </c>
    </row>
    <row r="190" spans="1:16" x14ac:dyDescent="0.2">
      <c r="A190">
        <v>70</v>
      </c>
      <c r="B190">
        <v>1</v>
      </c>
      <c r="D190">
        <v>5</v>
      </c>
      <c r="E190" t="s">
        <v>166</v>
      </c>
      <c r="F190" t="s">
        <v>167</v>
      </c>
      <c r="G190">
        <v>1</v>
      </c>
      <c r="H190">
        <v>0.8</v>
      </c>
      <c r="I190" t="s">
        <v>168</v>
      </c>
      <c r="J190">
        <v>0</v>
      </c>
      <c r="K190">
        <v>0</v>
      </c>
      <c r="L190" t="s">
        <v>6</v>
      </c>
      <c r="M190" t="s">
        <v>6</v>
      </c>
      <c r="N190">
        <v>0</v>
      </c>
      <c r="O190">
        <v>1</v>
      </c>
      <c r="P190" t="s">
        <v>6</v>
      </c>
    </row>
    <row r="191" spans="1:16" x14ac:dyDescent="0.2">
      <c r="A191">
        <v>70</v>
      </c>
      <c r="B191">
        <v>1</v>
      </c>
      <c r="D191">
        <v>6</v>
      </c>
      <c r="E191" t="s">
        <v>169</v>
      </c>
      <c r="F191" t="s">
        <v>170</v>
      </c>
      <c r="G191">
        <v>1</v>
      </c>
      <c r="H191">
        <v>0</v>
      </c>
      <c r="I191" t="s">
        <v>6</v>
      </c>
      <c r="J191">
        <v>0</v>
      </c>
      <c r="K191">
        <v>0</v>
      </c>
      <c r="L191" t="s">
        <v>6</v>
      </c>
      <c r="M191" t="s">
        <v>6</v>
      </c>
      <c r="N191">
        <v>0</v>
      </c>
      <c r="O191">
        <v>0.85</v>
      </c>
      <c r="P191" t="s">
        <v>6</v>
      </c>
    </row>
    <row r="192" spans="1:16" x14ac:dyDescent="0.2">
      <c r="A192">
        <v>70</v>
      </c>
      <c r="B192">
        <v>1</v>
      </c>
      <c r="D192">
        <v>7</v>
      </c>
      <c r="E192" t="s">
        <v>171</v>
      </c>
      <c r="F192" t="s">
        <v>172</v>
      </c>
      <c r="G192">
        <v>1</v>
      </c>
      <c r="H192">
        <v>0</v>
      </c>
      <c r="I192" t="s">
        <v>6</v>
      </c>
      <c r="J192">
        <v>0</v>
      </c>
      <c r="K192">
        <v>0</v>
      </c>
      <c r="L192" t="s">
        <v>6</v>
      </c>
      <c r="M192" t="s">
        <v>6</v>
      </c>
      <c r="N192">
        <v>0</v>
      </c>
      <c r="O192">
        <v>0.8</v>
      </c>
      <c r="P192" t="s">
        <v>6</v>
      </c>
    </row>
    <row r="193" spans="1:50" x14ac:dyDescent="0.2">
      <c r="A193">
        <v>70</v>
      </c>
      <c r="B193">
        <v>1</v>
      </c>
      <c r="D193">
        <v>8</v>
      </c>
      <c r="E193" t="s">
        <v>173</v>
      </c>
      <c r="F193" t="s">
        <v>174</v>
      </c>
      <c r="G193">
        <v>0.7</v>
      </c>
      <c r="H193">
        <v>0</v>
      </c>
      <c r="I193" t="s">
        <v>6</v>
      </c>
      <c r="J193">
        <v>0</v>
      </c>
      <c r="K193">
        <v>0</v>
      </c>
      <c r="L193" t="s">
        <v>6</v>
      </c>
      <c r="M193" t="s">
        <v>6</v>
      </c>
      <c r="N193">
        <v>0</v>
      </c>
      <c r="O193">
        <v>0.7</v>
      </c>
      <c r="P193" t="s">
        <v>6</v>
      </c>
    </row>
    <row r="194" spans="1:50" x14ac:dyDescent="0.2">
      <c r="A194">
        <v>70</v>
      </c>
      <c r="B194">
        <v>1</v>
      </c>
      <c r="D194">
        <v>9</v>
      </c>
      <c r="E194" t="s">
        <v>175</v>
      </c>
      <c r="F194" t="s">
        <v>176</v>
      </c>
      <c r="G194">
        <v>0.9</v>
      </c>
      <c r="H194">
        <v>0</v>
      </c>
      <c r="I194" t="s">
        <v>6</v>
      </c>
      <c r="J194">
        <v>0</v>
      </c>
      <c r="K194">
        <v>0</v>
      </c>
      <c r="L194" t="s">
        <v>6</v>
      </c>
      <c r="M194" t="s">
        <v>6</v>
      </c>
      <c r="N194">
        <v>0</v>
      </c>
      <c r="O194">
        <v>0.9</v>
      </c>
      <c r="P194" t="s">
        <v>6</v>
      </c>
    </row>
    <row r="195" spans="1:50" x14ac:dyDescent="0.2">
      <c r="A195">
        <v>70</v>
      </c>
      <c r="B195">
        <v>1</v>
      </c>
      <c r="D195">
        <v>10</v>
      </c>
      <c r="E195" t="s">
        <v>177</v>
      </c>
      <c r="F195" t="s">
        <v>178</v>
      </c>
      <c r="G195">
        <v>0.6</v>
      </c>
      <c r="H195">
        <v>0</v>
      </c>
      <c r="I195" t="s">
        <v>6</v>
      </c>
      <c r="J195">
        <v>0</v>
      </c>
      <c r="K195">
        <v>0</v>
      </c>
      <c r="L195" t="s">
        <v>6</v>
      </c>
      <c r="M195" t="s">
        <v>6</v>
      </c>
      <c r="N195">
        <v>0</v>
      </c>
      <c r="O195">
        <v>0.6</v>
      </c>
      <c r="P195" t="s">
        <v>6</v>
      </c>
    </row>
    <row r="196" spans="1:50" x14ac:dyDescent="0.2">
      <c r="A196">
        <v>70</v>
      </c>
      <c r="B196">
        <v>1</v>
      </c>
      <c r="D196">
        <v>11</v>
      </c>
      <c r="E196" t="s">
        <v>179</v>
      </c>
      <c r="F196" t="s">
        <v>180</v>
      </c>
      <c r="G196">
        <v>1.2</v>
      </c>
      <c r="H196">
        <v>0</v>
      </c>
      <c r="I196" t="s">
        <v>6</v>
      </c>
      <c r="J196">
        <v>0</v>
      </c>
      <c r="K196">
        <v>0</v>
      </c>
      <c r="L196" t="s">
        <v>6</v>
      </c>
      <c r="M196" t="s">
        <v>6</v>
      </c>
      <c r="N196">
        <v>0</v>
      </c>
      <c r="O196">
        <v>1.2</v>
      </c>
      <c r="P196" t="s">
        <v>6</v>
      </c>
    </row>
    <row r="197" spans="1:50" x14ac:dyDescent="0.2">
      <c r="A197">
        <v>70</v>
      </c>
      <c r="B197">
        <v>1</v>
      </c>
      <c r="D197">
        <v>12</v>
      </c>
      <c r="E197" t="s">
        <v>181</v>
      </c>
      <c r="F197" t="s">
        <v>182</v>
      </c>
      <c r="G197">
        <v>2</v>
      </c>
      <c r="H197">
        <v>0</v>
      </c>
      <c r="I197" t="s">
        <v>6</v>
      </c>
      <c r="J197">
        <v>0</v>
      </c>
      <c r="K197">
        <v>0</v>
      </c>
      <c r="L197" t="s">
        <v>6</v>
      </c>
      <c r="M197" t="s">
        <v>6</v>
      </c>
      <c r="N197">
        <v>0</v>
      </c>
      <c r="O197">
        <v>2</v>
      </c>
      <c r="P197" t="s">
        <v>6</v>
      </c>
    </row>
    <row r="198" spans="1:50" x14ac:dyDescent="0.2">
      <c r="A198">
        <v>70</v>
      </c>
      <c r="B198">
        <v>1</v>
      </c>
      <c r="D198">
        <v>13</v>
      </c>
      <c r="E198" t="s">
        <v>183</v>
      </c>
      <c r="F198" t="s">
        <v>184</v>
      </c>
      <c r="G198">
        <v>1</v>
      </c>
      <c r="H198">
        <v>0</v>
      </c>
      <c r="I198" t="s">
        <v>6</v>
      </c>
      <c r="J198">
        <v>0</v>
      </c>
      <c r="K198">
        <v>0</v>
      </c>
      <c r="L198" t="s">
        <v>6</v>
      </c>
      <c r="M198" t="s">
        <v>6</v>
      </c>
      <c r="N198">
        <v>0</v>
      </c>
      <c r="O198">
        <v>1</v>
      </c>
      <c r="P198" t="s">
        <v>6</v>
      </c>
    </row>
    <row r="199" spans="1:50" x14ac:dyDescent="0.2">
      <c r="A199">
        <v>70</v>
      </c>
      <c r="B199">
        <v>1</v>
      </c>
      <c r="D199">
        <v>14</v>
      </c>
      <c r="E199" t="s">
        <v>185</v>
      </c>
      <c r="F199" t="s">
        <v>6</v>
      </c>
      <c r="G199">
        <v>1</v>
      </c>
      <c r="H199">
        <v>0</v>
      </c>
      <c r="I199" t="s">
        <v>6</v>
      </c>
      <c r="J199">
        <v>0</v>
      </c>
      <c r="K199">
        <v>0</v>
      </c>
      <c r="L199" t="s">
        <v>6</v>
      </c>
      <c r="M199" t="s">
        <v>6</v>
      </c>
      <c r="N199">
        <v>0</v>
      </c>
      <c r="O199">
        <v>1</v>
      </c>
      <c r="P199" t="s">
        <v>6</v>
      </c>
    </row>
    <row r="201" spans="1:50" x14ac:dyDescent="0.2">
      <c r="A201">
        <v>-1</v>
      </c>
    </row>
    <row r="203" spans="1:50" x14ac:dyDescent="0.2">
      <c r="A203" s="4">
        <v>75</v>
      </c>
      <c r="B203" s="4" t="s">
        <v>186</v>
      </c>
      <c r="C203" s="4">
        <v>2000</v>
      </c>
      <c r="D203" s="4">
        <v>0</v>
      </c>
      <c r="E203" s="4">
        <v>1</v>
      </c>
      <c r="F203" s="4"/>
      <c r="G203" s="4">
        <v>0</v>
      </c>
      <c r="H203" s="4">
        <v>1</v>
      </c>
      <c r="I203" s="4">
        <v>0</v>
      </c>
      <c r="J203" s="4">
        <v>4</v>
      </c>
      <c r="K203" s="4">
        <v>0</v>
      </c>
      <c r="L203" s="4">
        <v>0</v>
      </c>
      <c r="M203" s="4">
        <v>0</v>
      </c>
      <c r="N203" s="4">
        <v>72442871</v>
      </c>
      <c r="O203" s="4">
        <v>1</v>
      </c>
    </row>
    <row r="204" spans="1:50" x14ac:dyDescent="0.2">
      <c r="A204" s="4">
        <v>75</v>
      </c>
      <c r="B204" s="4" t="s">
        <v>187</v>
      </c>
      <c r="C204" s="4">
        <v>2025</v>
      </c>
      <c r="D204" s="4">
        <v>2</v>
      </c>
      <c r="E204" s="4">
        <v>0</v>
      </c>
      <c r="F204" s="4"/>
      <c r="G204" s="4">
        <v>0</v>
      </c>
      <c r="H204" s="4">
        <v>2</v>
      </c>
      <c r="I204" s="4">
        <v>0</v>
      </c>
      <c r="J204" s="4">
        <v>3</v>
      </c>
      <c r="K204" s="4">
        <v>0</v>
      </c>
      <c r="L204" s="4">
        <v>0</v>
      </c>
      <c r="M204" s="4">
        <v>1</v>
      </c>
      <c r="N204" s="4">
        <v>72442872</v>
      </c>
      <c r="O204" s="4">
        <v>2</v>
      </c>
    </row>
    <row r="205" spans="1:50" x14ac:dyDescent="0.2">
      <c r="A205" s="6">
        <v>1</v>
      </c>
      <c r="B205" s="6" t="s">
        <v>188</v>
      </c>
      <c r="C205" s="6" t="s">
        <v>6</v>
      </c>
      <c r="D205" s="6">
        <v>0</v>
      </c>
      <c r="E205" s="6">
        <v>0</v>
      </c>
      <c r="F205" s="6">
        <v>1</v>
      </c>
      <c r="G205" s="6">
        <v>1</v>
      </c>
      <c r="H205" s="6">
        <v>0</v>
      </c>
      <c r="I205" s="6">
        <v>2</v>
      </c>
      <c r="J205" s="6">
        <v>1</v>
      </c>
      <c r="K205" s="6">
        <v>7.56</v>
      </c>
      <c r="L205" s="6">
        <v>4.83</v>
      </c>
      <c r="M205" s="6">
        <v>1</v>
      </c>
      <c r="N205" s="6">
        <v>1</v>
      </c>
      <c r="O205" s="6">
        <v>7.56</v>
      </c>
      <c r="P205" s="6">
        <v>4.83</v>
      </c>
      <c r="Q205" s="6">
        <v>1</v>
      </c>
      <c r="R205" s="6" t="s">
        <v>6</v>
      </c>
      <c r="S205" s="6" t="s">
        <v>6</v>
      </c>
      <c r="T205" s="6" t="s">
        <v>6</v>
      </c>
      <c r="U205" s="6" t="s">
        <v>6</v>
      </c>
      <c r="V205" s="6" t="s">
        <v>6</v>
      </c>
      <c r="W205" s="6" t="s">
        <v>6</v>
      </c>
      <c r="X205" s="6" t="s">
        <v>6</v>
      </c>
      <c r="Y205" s="6" t="s">
        <v>6</v>
      </c>
      <c r="Z205" s="6" t="s">
        <v>6</v>
      </c>
      <c r="AA205" s="6" t="s">
        <v>6</v>
      </c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>
        <v>72442873</v>
      </c>
      <c r="AO205" s="6"/>
      <c r="AP205" s="6"/>
      <c r="AQ205" s="6"/>
      <c r="AR205" s="6"/>
      <c r="AS205" s="6"/>
      <c r="AT205" s="6"/>
      <c r="AU205" s="6"/>
      <c r="AV205" s="6"/>
      <c r="AW205" s="6"/>
      <c r="AX205" s="6"/>
    </row>
    <row r="209" spans="1:5" x14ac:dyDescent="0.2">
      <c r="A209">
        <v>65</v>
      </c>
      <c r="C209">
        <v>1</v>
      </c>
      <c r="D209">
        <v>0</v>
      </c>
      <c r="E209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9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189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15925</v>
      </c>
      <c r="M1">
        <v>72417924</v>
      </c>
      <c r="N1">
        <v>11</v>
      </c>
      <c r="O1">
        <v>13</v>
      </c>
      <c r="P1">
        <v>0</v>
      </c>
      <c r="Q1">
        <v>1</v>
      </c>
    </row>
    <row r="12" spans="1:133" x14ac:dyDescent="0.2">
      <c r="A12" s="1">
        <v>1</v>
      </c>
      <c r="B12" s="1">
        <v>57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6</v>
      </c>
      <c r="I12" s="1">
        <v>0</v>
      </c>
      <c r="J12" s="1" t="s">
        <v>7</v>
      </c>
      <c r="K12" s="1">
        <v>0</v>
      </c>
      <c r="L12" s="1">
        <v>0</v>
      </c>
      <c r="M12" s="1">
        <v>3</v>
      </c>
      <c r="N12" s="1"/>
      <c r="O12" s="1">
        <v>0</v>
      </c>
      <c r="P12" s="1">
        <v>0</v>
      </c>
      <c r="Q12" s="1">
        <v>2</v>
      </c>
      <c r="R12" s="1">
        <v>0</v>
      </c>
      <c r="S12" s="1">
        <v>0</v>
      </c>
      <c r="T12" s="1">
        <v>1</v>
      </c>
      <c r="U12" s="1" t="s">
        <v>6</v>
      </c>
      <c r="V12" s="1">
        <v>0</v>
      </c>
      <c r="W12" s="1" t="s">
        <v>6</v>
      </c>
      <c r="X12" s="1" t="s">
        <v>6</v>
      </c>
      <c r="Y12" s="1" t="s">
        <v>6</v>
      </c>
      <c r="Z12" s="1" t="s">
        <v>6</v>
      </c>
      <c r="AA12" s="1" t="s">
        <v>6</v>
      </c>
      <c r="AB12" s="1" t="s">
        <v>6</v>
      </c>
      <c r="AC12" s="1" t="s">
        <v>6</v>
      </c>
      <c r="AD12" s="1" t="s">
        <v>6</v>
      </c>
      <c r="AE12" s="1" t="s">
        <v>6</v>
      </c>
      <c r="AF12" s="1" t="s">
        <v>6</v>
      </c>
      <c r="AG12" s="1" t="s">
        <v>6</v>
      </c>
      <c r="AH12" s="1" t="s">
        <v>6</v>
      </c>
      <c r="AI12" s="1" t="s">
        <v>6</v>
      </c>
      <c r="AJ12" s="1" t="s">
        <v>6</v>
      </c>
      <c r="AK12" s="1"/>
      <c r="AL12" s="1" t="s">
        <v>6</v>
      </c>
      <c r="AM12" s="1" t="s">
        <v>6</v>
      </c>
      <c r="AN12" s="1" t="s">
        <v>6</v>
      </c>
      <c r="AO12" s="1"/>
      <c r="AP12" s="1" t="s">
        <v>6</v>
      </c>
      <c r="AQ12" s="1" t="s">
        <v>6</v>
      </c>
      <c r="AR12" s="1" t="s">
        <v>6</v>
      </c>
      <c r="AS12" s="1"/>
      <c r="AT12" s="1"/>
      <c r="AU12" s="1"/>
      <c r="AV12" s="1"/>
      <c r="AW12" s="1"/>
      <c r="AX12" s="1" t="s">
        <v>6</v>
      </c>
      <c r="AY12" s="1" t="s">
        <v>6</v>
      </c>
      <c r="AZ12" s="1" t="s">
        <v>6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10</v>
      </c>
      <c r="BZ12" s="1" t="s">
        <v>11</v>
      </c>
      <c r="CA12" s="1" t="s">
        <v>6</v>
      </c>
      <c r="CB12" s="1" t="s">
        <v>12</v>
      </c>
      <c r="CC12" s="1" t="s">
        <v>12</v>
      </c>
      <c r="CD12" s="1" t="s">
        <v>6</v>
      </c>
      <c r="CE12" s="1" t="s">
        <v>13</v>
      </c>
      <c r="CF12" s="1">
        <v>0</v>
      </c>
      <c r="CG12" s="1">
        <v>0</v>
      </c>
      <c r="CH12" s="1">
        <v>86549001</v>
      </c>
      <c r="CI12" s="1" t="s">
        <v>6</v>
      </c>
      <c r="CJ12" s="1" t="s">
        <v>6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>
        <v>0</v>
      </c>
      <c r="CZ12" s="1" t="s">
        <v>6</v>
      </c>
      <c r="DA12" s="1" t="s">
        <v>6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72442871</v>
      </c>
      <c r="E14" s="1">
        <v>72442872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1</v>
      </c>
      <c r="C16" s="7" t="s">
        <v>14</v>
      </c>
      <c r="D16" s="7" t="s">
        <v>15</v>
      </c>
      <c r="E16" s="8">
        <f>ROUND((Source!F119)/1000,2)</f>
        <v>0</v>
      </c>
      <c r="F16" s="8">
        <f>ROUND((Source!F120)/1000,2)</f>
        <v>0</v>
      </c>
      <c r="G16" s="8">
        <f>ROUND((Source!F111)/1000,2)</f>
        <v>0</v>
      </c>
      <c r="H16" s="8">
        <f>ROUND((Source!F121)/1000+(Source!F122)/1000,2)</f>
        <v>71.52</v>
      </c>
      <c r="I16" s="8">
        <f>E16+F16+G16+H16</f>
        <v>71.52</v>
      </c>
      <c r="J16" s="8">
        <f>ROUND((Source!F117+Source!F116)/1000,2)</f>
        <v>34.89</v>
      </c>
      <c r="T16" s="9">
        <f>ROUND((Source!P119)/1000,2)</f>
        <v>0</v>
      </c>
      <c r="U16" s="9">
        <f>ROUND((Source!P120)/1000,2)</f>
        <v>0</v>
      </c>
      <c r="V16" s="9">
        <f>ROUND((Source!P111)/1000,2)</f>
        <v>0</v>
      </c>
      <c r="W16" s="9">
        <f>ROUND((Source!P121)/1000+(Source!P122)/1000,2)</f>
        <v>1244.8900000000001</v>
      </c>
      <c r="X16" s="9">
        <f>T16+U16+V16+W16</f>
        <v>1244.8900000000001</v>
      </c>
      <c r="Y16" s="9">
        <f>ROUND((Source!P117+Source!P116)/1000,2)</f>
        <v>607.26</v>
      </c>
      <c r="AI16" s="7">
        <v>0</v>
      </c>
      <c r="AJ16" s="7">
        <v>-1</v>
      </c>
      <c r="AK16" s="7" t="s">
        <v>6</v>
      </c>
      <c r="AL16" s="7" t="s">
        <v>6</v>
      </c>
      <c r="AM16" s="7" t="s">
        <v>6</v>
      </c>
      <c r="AN16" s="7">
        <v>0</v>
      </c>
      <c r="AO16" s="7" t="s">
        <v>6</v>
      </c>
      <c r="AP16" s="7" t="s">
        <v>6</v>
      </c>
      <c r="AT16" s="8">
        <v>34889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34889</v>
      </c>
      <c r="BB16" s="8">
        <v>0</v>
      </c>
      <c r="BC16" s="8">
        <v>0</v>
      </c>
      <c r="BD16" s="8">
        <v>71524</v>
      </c>
      <c r="BE16" s="8">
        <v>0</v>
      </c>
      <c r="BF16" s="8">
        <v>2589.8159999999998</v>
      </c>
      <c r="BG16" s="8">
        <v>0</v>
      </c>
      <c r="BH16" s="8">
        <v>0</v>
      </c>
      <c r="BI16" s="8">
        <v>22679</v>
      </c>
      <c r="BJ16" s="8">
        <v>13956</v>
      </c>
      <c r="BK16" s="8">
        <v>71524</v>
      </c>
      <c r="BR16" s="9">
        <v>607262</v>
      </c>
      <c r="BS16" s="9">
        <v>0</v>
      </c>
      <c r="BT16" s="9">
        <v>0</v>
      </c>
      <c r="BU16" s="9">
        <v>0</v>
      </c>
      <c r="BV16" s="9">
        <v>0</v>
      </c>
      <c r="BW16" s="9">
        <v>0</v>
      </c>
      <c r="BX16" s="9">
        <v>0</v>
      </c>
      <c r="BY16" s="9">
        <v>607262</v>
      </c>
      <c r="BZ16" s="9">
        <v>0</v>
      </c>
      <c r="CA16" s="9">
        <v>0</v>
      </c>
      <c r="CB16" s="9">
        <v>1244887</v>
      </c>
      <c r="CC16" s="9">
        <v>0</v>
      </c>
      <c r="CD16" s="9">
        <v>2589.8159999999998</v>
      </c>
      <c r="CE16" s="9">
        <v>0</v>
      </c>
      <c r="CF16" s="9">
        <v>0</v>
      </c>
      <c r="CG16" s="9">
        <v>394720</v>
      </c>
      <c r="CH16" s="9">
        <v>242905</v>
      </c>
      <c r="CI16" s="9">
        <v>1244887</v>
      </c>
    </row>
    <row r="18" spans="1:25" x14ac:dyDescent="0.2">
      <c r="A18">
        <v>51</v>
      </c>
      <c r="E18">
        <v>0</v>
      </c>
      <c r="F18">
        <v>0</v>
      </c>
      <c r="G18">
        <v>0</v>
      </c>
      <c r="H18">
        <v>71.52</v>
      </c>
      <c r="I18">
        <v>71.52</v>
      </c>
      <c r="J18">
        <v>34.89</v>
      </c>
      <c r="T18">
        <v>0</v>
      </c>
      <c r="U18">
        <v>0</v>
      </c>
      <c r="V18">
        <v>0</v>
      </c>
      <c r="W18">
        <v>1244.8900000000001</v>
      </c>
      <c r="X18">
        <v>1244.8900000000001</v>
      </c>
      <c r="Y18">
        <v>607.26</v>
      </c>
    </row>
    <row r="20" spans="1:25" x14ac:dyDescent="0.2">
      <c r="A20" s="5">
        <v>50</v>
      </c>
      <c r="B20" s="5">
        <v>0</v>
      </c>
      <c r="C20" s="5">
        <v>0</v>
      </c>
      <c r="D20" s="5">
        <v>1</v>
      </c>
      <c r="E20" s="5">
        <v>201</v>
      </c>
      <c r="F20" s="5">
        <v>34889</v>
      </c>
      <c r="G20" s="5" t="s">
        <v>36</v>
      </c>
      <c r="H20" s="5" t="s">
        <v>37</v>
      </c>
      <c r="I20" s="5"/>
      <c r="J20" s="5"/>
      <c r="K20" s="5">
        <v>201</v>
      </c>
      <c r="L20" s="5">
        <v>1</v>
      </c>
      <c r="M20" s="5">
        <v>3</v>
      </c>
      <c r="N20" s="5" t="s">
        <v>6</v>
      </c>
      <c r="O20" s="5">
        <v>0</v>
      </c>
      <c r="P20" s="5">
        <v>607262</v>
      </c>
    </row>
    <row r="21" spans="1:25" x14ac:dyDescent="0.2">
      <c r="A21" s="5">
        <v>50</v>
      </c>
      <c r="B21" s="5">
        <v>0</v>
      </c>
      <c r="C21" s="5">
        <v>0</v>
      </c>
      <c r="D21" s="5">
        <v>1</v>
      </c>
      <c r="E21" s="5">
        <v>202</v>
      </c>
      <c r="F21" s="5">
        <v>0</v>
      </c>
      <c r="G21" s="5" t="s">
        <v>38</v>
      </c>
      <c r="H21" s="5" t="s">
        <v>39</v>
      </c>
      <c r="I21" s="5"/>
      <c r="J21" s="5"/>
      <c r="K21" s="5">
        <v>202</v>
      </c>
      <c r="L21" s="5">
        <v>2</v>
      </c>
      <c r="M21" s="5">
        <v>3</v>
      </c>
      <c r="N21" s="5" t="s">
        <v>6</v>
      </c>
      <c r="O21" s="5">
        <v>0</v>
      </c>
      <c r="P21" s="5">
        <v>0</v>
      </c>
    </row>
    <row r="22" spans="1:25" x14ac:dyDescent="0.2">
      <c r="A22" s="5">
        <v>50</v>
      </c>
      <c r="B22" s="5">
        <v>0</v>
      </c>
      <c r="C22" s="5">
        <v>0</v>
      </c>
      <c r="D22" s="5">
        <v>1</v>
      </c>
      <c r="E22" s="5">
        <v>227</v>
      </c>
      <c r="F22" s="5">
        <v>0</v>
      </c>
      <c r="G22" s="5" t="s">
        <v>40</v>
      </c>
      <c r="H22" s="5" t="s">
        <v>41</v>
      </c>
      <c r="I22" s="5"/>
      <c r="J22" s="5"/>
      <c r="K22" s="5">
        <v>222</v>
      </c>
      <c r="L22" s="5">
        <v>3</v>
      </c>
      <c r="M22" s="5">
        <v>3</v>
      </c>
      <c r="N22" s="5" t="s">
        <v>6</v>
      </c>
      <c r="O22" s="5">
        <v>0</v>
      </c>
      <c r="P22" s="5">
        <v>0</v>
      </c>
    </row>
    <row r="23" spans="1:25" x14ac:dyDescent="0.2">
      <c r="A23" s="5">
        <v>50</v>
      </c>
      <c r="B23" s="5">
        <v>0</v>
      </c>
      <c r="C23" s="5">
        <v>0</v>
      </c>
      <c r="D23" s="5">
        <v>1</v>
      </c>
      <c r="E23" s="5">
        <v>225</v>
      </c>
      <c r="F23" s="5">
        <v>0</v>
      </c>
      <c r="G23" s="5" t="s">
        <v>42</v>
      </c>
      <c r="H23" s="5" t="s">
        <v>43</v>
      </c>
      <c r="I23" s="5"/>
      <c r="J23" s="5"/>
      <c r="K23" s="5">
        <v>225</v>
      </c>
      <c r="L23" s="5">
        <v>4</v>
      </c>
      <c r="M23" s="5">
        <v>3</v>
      </c>
      <c r="N23" s="5" t="s">
        <v>6</v>
      </c>
      <c r="O23" s="5">
        <v>0</v>
      </c>
      <c r="P23" s="5">
        <v>0</v>
      </c>
    </row>
    <row r="24" spans="1:25" x14ac:dyDescent="0.2">
      <c r="A24" s="5">
        <v>50</v>
      </c>
      <c r="B24" s="5">
        <v>0</v>
      </c>
      <c r="C24" s="5">
        <v>0</v>
      </c>
      <c r="D24" s="5">
        <v>1</v>
      </c>
      <c r="E24" s="5">
        <v>226</v>
      </c>
      <c r="F24" s="5">
        <v>0</v>
      </c>
      <c r="G24" s="5" t="s">
        <v>44</v>
      </c>
      <c r="H24" s="5" t="s">
        <v>45</v>
      </c>
      <c r="I24" s="5"/>
      <c r="J24" s="5"/>
      <c r="K24" s="5">
        <v>226</v>
      </c>
      <c r="L24" s="5">
        <v>5</v>
      </c>
      <c r="M24" s="5">
        <v>3</v>
      </c>
      <c r="N24" s="5" t="s">
        <v>6</v>
      </c>
      <c r="O24" s="5">
        <v>0</v>
      </c>
      <c r="P24" s="5">
        <v>0</v>
      </c>
    </row>
    <row r="25" spans="1:25" x14ac:dyDescent="0.2">
      <c r="A25" s="5">
        <v>50</v>
      </c>
      <c r="B25" s="5">
        <v>0</v>
      </c>
      <c r="C25" s="5">
        <v>0</v>
      </c>
      <c r="D25" s="5">
        <v>1</v>
      </c>
      <c r="E25" s="5">
        <v>0</v>
      </c>
      <c r="F25" s="5">
        <v>0</v>
      </c>
      <c r="G25" s="5" t="s">
        <v>46</v>
      </c>
      <c r="H25" s="5" t="s">
        <v>47</v>
      </c>
      <c r="I25" s="5"/>
      <c r="J25" s="5"/>
      <c r="K25" s="5">
        <v>227</v>
      </c>
      <c r="L25" s="5">
        <v>6</v>
      </c>
      <c r="M25" s="5">
        <v>3</v>
      </c>
      <c r="N25" s="5" t="s">
        <v>6</v>
      </c>
      <c r="O25" s="5">
        <v>0</v>
      </c>
      <c r="P25" s="5">
        <v>0</v>
      </c>
    </row>
    <row r="26" spans="1:25" x14ac:dyDescent="0.2">
      <c r="A26" s="5">
        <v>50</v>
      </c>
      <c r="B26" s="5">
        <v>0</v>
      </c>
      <c r="C26" s="5">
        <v>0</v>
      </c>
      <c r="D26" s="5">
        <v>1</v>
      </c>
      <c r="E26" s="5">
        <v>228</v>
      </c>
      <c r="F26" s="5">
        <v>0</v>
      </c>
      <c r="G26" s="5" t="s">
        <v>48</v>
      </c>
      <c r="H26" s="5" t="s">
        <v>49</v>
      </c>
      <c r="I26" s="5"/>
      <c r="J26" s="5"/>
      <c r="K26" s="5">
        <v>228</v>
      </c>
      <c r="L26" s="5">
        <v>7</v>
      </c>
      <c r="M26" s="5">
        <v>3</v>
      </c>
      <c r="N26" s="5" t="s">
        <v>6</v>
      </c>
      <c r="O26" s="5">
        <v>0</v>
      </c>
      <c r="P26" s="5">
        <v>0</v>
      </c>
    </row>
    <row r="27" spans="1:25" x14ac:dyDescent="0.2">
      <c r="A27" s="5">
        <v>50</v>
      </c>
      <c r="B27" s="5">
        <v>0</v>
      </c>
      <c r="C27" s="5">
        <v>0</v>
      </c>
      <c r="D27" s="5">
        <v>1</v>
      </c>
      <c r="E27" s="5">
        <v>216</v>
      </c>
      <c r="F27" s="5">
        <v>0</v>
      </c>
      <c r="G27" s="5" t="s">
        <v>50</v>
      </c>
      <c r="H27" s="5" t="s">
        <v>51</v>
      </c>
      <c r="I27" s="5"/>
      <c r="J27" s="5"/>
      <c r="K27" s="5">
        <v>216</v>
      </c>
      <c r="L27" s="5">
        <v>8</v>
      </c>
      <c r="M27" s="5">
        <v>3</v>
      </c>
      <c r="N27" s="5" t="s">
        <v>6</v>
      </c>
      <c r="O27" s="5">
        <v>0</v>
      </c>
      <c r="P27" s="5">
        <v>0</v>
      </c>
    </row>
    <row r="28" spans="1:25" x14ac:dyDescent="0.2">
      <c r="A28" s="5">
        <v>50</v>
      </c>
      <c r="B28" s="5">
        <v>0</v>
      </c>
      <c r="C28" s="5">
        <v>0</v>
      </c>
      <c r="D28" s="5">
        <v>1</v>
      </c>
      <c r="E28" s="5">
        <v>223</v>
      </c>
      <c r="F28" s="5">
        <v>0</v>
      </c>
      <c r="G28" s="5" t="s">
        <v>52</v>
      </c>
      <c r="H28" s="5" t="s">
        <v>53</v>
      </c>
      <c r="I28" s="5"/>
      <c r="J28" s="5"/>
      <c r="K28" s="5">
        <v>223</v>
      </c>
      <c r="L28" s="5">
        <v>9</v>
      </c>
      <c r="M28" s="5">
        <v>3</v>
      </c>
      <c r="N28" s="5" t="s">
        <v>6</v>
      </c>
      <c r="O28" s="5">
        <v>0</v>
      </c>
      <c r="P28" s="5">
        <v>0</v>
      </c>
    </row>
    <row r="29" spans="1:25" x14ac:dyDescent="0.2">
      <c r="A29" s="5">
        <v>50</v>
      </c>
      <c r="B29" s="5">
        <v>0</v>
      </c>
      <c r="C29" s="5">
        <v>0</v>
      </c>
      <c r="D29" s="5">
        <v>1</v>
      </c>
      <c r="E29" s="5">
        <v>229</v>
      </c>
      <c r="F29" s="5">
        <v>0</v>
      </c>
      <c r="G29" s="5" t="s">
        <v>54</v>
      </c>
      <c r="H29" s="5" t="s">
        <v>55</v>
      </c>
      <c r="I29" s="5"/>
      <c r="J29" s="5"/>
      <c r="K29" s="5">
        <v>229</v>
      </c>
      <c r="L29" s="5">
        <v>10</v>
      </c>
      <c r="M29" s="5">
        <v>3</v>
      </c>
      <c r="N29" s="5" t="s">
        <v>6</v>
      </c>
      <c r="O29" s="5">
        <v>0</v>
      </c>
      <c r="P29" s="5">
        <v>0</v>
      </c>
    </row>
    <row r="30" spans="1:25" x14ac:dyDescent="0.2">
      <c r="A30" s="5">
        <v>50</v>
      </c>
      <c r="B30" s="5">
        <v>0</v>
      </c>
      <c r="C30" s="5">
        <v>0</v>
      </c>
      <c r="D30" s="5">
        <v>1</v>
      </c>
      <c r="E30" s="5">
        <v>203</v>
      </c>
      <c r="F30" s="5">
        <v>0</v>
      </c>
      <c r="G30" s="5" t="s">
        <v>56</v>
      </c>
      <c r="H30" s="5" t="s">
        <v>57</v>
      </c>
      <c r="I30" s="5"/>
      <c r="J30" s="5"/>
      <c r="K30" s="5">
        <v>203</v>
      </c>
      <c r="L30" s="5">
        <v>11</v>
      </c>
      <c r="M30" s="5">
        <v>3</v>
      </c>
      <c r="N30" s="5" t="s">
        <v>6</v>
      </c>
      <c r="O30" s="5">
        <v>0</v>
      </c>
      <c r="P30" s="5">
        <v>0</v>
      </c>
    </row>
    <row r="31" spans="1:25" x14ac:dyDescent="0.2">
      <c r="A31" s="5">
        <v>50</v>
      </c>
      <c r="B31" s="5">
        <v>0</v>
      </c>
      <c r="C31" s="5">
        <v>0</v>
      </c>
      <c r="D31" s="5">
        <v>1</v>
      </c>
      <c r="E31" s="5">
        <v>231</v>
      </c>
      <c r="F31" s="5">
        <v>0</v>
      </c>
      <c r="G31" s="5" t="s">
        <v>58</v>
      </c>
      <c r="H31" s="5" t="s">
        <v>59</v>
      </c>
      <c r="I31" s="5"/>
      <c r="J31" s="5"/>
      <c r="K31" s="5">
        <v>231</v>
      </c>
      <c r="L31" s="5">
        <v>12</v>
      </c>
      <c r="M31" s="5">
        <v>3</v>
      </c>
      <c r="N31" s="5" t="s">
        <v>6</v>
      </c>
      <c r="O31" s="5">
        <v>0</v>
      </c>
      <c r="P31" s="5">
        <v>0</v>
      </c>
    </row>
    <row r="32" spans="1:25" x14ac:dyDescent="0.2">
      <c r="A32" s="5">
        <v>50</v>
      </c>
      <c r="B32" s="5">
        <v>0</v>
      </c>
      <c r="C32" s="5">
        <v>0</v>
      </c>
      <c r="D32" s="5">
        <v>1</v>
      </c>
      <c r="E32" s="5">
        <v>204</v>
      </c>
      <c r="F32" s="5">
        <v>0</v>
      </c>
      <c r="G32" s="5" t="s">
        <v>60</v>
      </c>
      <c r="H32" s="5" t="s">
        <v>61</v>
      </c>
      <c r="I32" s="5"/>
      <c r="J32" s="5"/>
      <c r="K32" s="5">
        <v>204</v>
      </c>
      <c r="L32" s="5">
        <v>13</v>
      </c>
      <c r="M32" s="5">
        <v>3</v>
      </c>
      <c r="N32" s="5" t="s">
        <v>6</v>
      </c>
      <c r="O32" s="5">
        <v>0</v>
      </c>
      <c r="P32" s="5">
        <v>0</v>
      </c>
    </row>
    <row r="33" spans="1:16" x14ac:dyDescent="0.2">
      <c r="A33" s="5">
        <v>50</v>
      </c>
      <c r="B33" s="5">
        <v>0</v>
      </c>
      <c r="C33" s="5">
        <v>0</v>
      </c>
      <c r="D33" s="5">
        <v>1</v>
      </c>
      <c r="E33" s="5">
        <v>205</v>
      </c>
      <c r="F33" s="5">
        <v>34889</v>
      </c>
      <c r="G33" s="5" t="s">
        <v>62</v>
      </c>
      <c r="H33" s="5" t="s">
        <v>63</v>
      </c>
      <c r="I33" s="5"/>
      <c r="J33" s="5"/>
      <c r="K33" s="5">
        <v>205</v>
      </c>
      <c r="L33" s="5">
        <v>14</v>
      </c>
      <c r="M33" s="5">
        <v>3</v>
      </c>
      <c r="N33" s="5" t="s">
        <v>6</v>
      </c>
      <c r="O33" s="5">
        <v>0</v>
      </c>
      <c r="P33" s="5">
        <v>607262</v>
      </c>
    </row>
    <row r="34" spans="1:16" x14ac:dyDescent="0.2">
      <c r="A34" s="5">
        <v>50</v>
      </c>
      <c r="B34" s="5">
        <v>0</v>
      </c>
      <c r="C34" s="5">
        <v>0</v>
      </c>
      <c r="D34" s="5">
        <v>1</v>
      </c>
      <c r="E34" s="5">
        <v>232</v>
      </c>
      <c r="F34" s="5">
        <v>0</v>
      </c>
      <c r="G34" s="5" t="s">
        <v>64</v>
      </c>
      <c r="H34" s="5" t="s">
        <v>65</v>
      </c>
      <c r="I34" s="5"/>
      <c r="J34" s="5"/>
      <c r="K34" s="5">
        <v>232</v>
      </c>
      <c r="L34" s="5">
        <v>15</v>
      </c>
      <c r="M34" s="5">
        <v>3</v>
      </c>
      <c r="N34" s="5" t="s">
        <v>6</v>
      </c>
      <c r="O34" s="5">
        <v>0</v>
      </c>
      <c r="P34" s="5">
        <v>0</v>
      </c>
    </row>
    <row r="35" spans="1:16" x14ac:dyDescent="0.2">
      <c r="A35" s="5">
        <v>50</v>
      </c>
      <c r="B35" s="5">
        <v>0</v>
      </c>
      <c r="C35" s="5">
        <v>0</v>
      </c>
      <c r="D35" s="5">
        <v>1</v>
      </c>
      <c r="E35" s="5">
        <v>214</v>
      </c>
      <c r="F35" s="5">
        <v>0</v>
      </c>
      <c r="G35" s="5" t="s">
        <v>66</v>
      </c>
      <c r="H35" s="5" t="s">
        <v>67</v>
      </c>
      <c r="I35" s="5"/>
      <c r="J35" s="5"/>
      <c r="K35" s="5">
        <v>214</v>
      </c>
      <c r="L35" s="5">
        <v>16</v>
      </c>
      <c r="M35" s="5">
        <v>3</v>
      </c>
      <c r="N35" s="5" t="s">
        <v>6</v>
      </c>
      <c r="O35" s="5">
        <v>0</v>
      </c>
      <c r="P35" s="5">
        <v>0</v>
      </c>
    </row>
    <row r="36" spans="1:16" x14ac:dyDescent="0.2">
      <c r="A36" s="5">
        <v>50</v>
      </c>
      <c r="B36" s="5">
        <v>0</v>
      </c>
      <c r="C36" s="5">
        <v>0</v>
      </c>
      <c r="D36" s="5">
        <v>1</v>
      </c>
      <c r="E36" s="5">
        <v>215</v>
      </c>
      <c r="F36" s="5">
        <v>0</v>
      </c>
      <c r="G36" s="5" t="s">
        <v>68</v>
      </c>
      <c r="H36" s="5" t="s">
        <v>69</v>
      </c>
      <c r="I36" s="5"/>
      <c r="J36" s="5"/>
      <c r="K36" s="5">
        <v>215</v>
      </c>
      <c r="L36" s="5">
        <v>17</v>
      </c>
      <c r="M36" s="5">
        <v>3</v>
      </c>
      <c r="N36" s="5" t="s">
        <v>6</v>
      </c>
      <c r="O36" s="5">
        <v>0</v>
      </c>
      <c r="P36" s="5">
        <v>0</v>
      </c>
    </row>
    <row r="37" spans="1:16" x14ac:dyDescent="0.2">
      <c r="A37" s="5">
        <v>50</v>
      </c>
      <c r="B37" s="5">
        <v>0</v>
      </c>
      <c r="C37" s="5">
        <v>0</v>
      </c>
      <c r="D37" s="5">
        <v>1</v>
      </c>
      <c r="E37" s="5">
        <v>217</v>
      </c>
      <c r="F37" s="5">
        <v>71524</v>
      </c>
      <c r="G37" s="5" t="s">
        <v>70</v>
      </c>
      <c r="H37" s="5" t="s">
        <v>71</v>
      </c>
      <c r="I37" s="5"/>
      <c r="J37" s="5"/>
      <c r="K37" s="5">
        <v>217</v>
      </c>
      <c r="L37" s="5">
        <v>18</v>
      </c>
      <c r="M37" s="5">
        <v>3</v>
      </c>
      <c r="N37" s="5" t="s">
        <v>6</v>
      </c>
      <c r="O37" s="5">
        <v>0</v>
      </c>
      <c r="P37" s="5">
        <v>1244887</v>
      </c>
    </row>
    <row r="38" spans="1:16" x14ac:dyDescent="0.2">
      <c r="A38" s="5">
        <v>50</v>
      </c>
      <c r="B38" s="5">
        <v>0</v>
      </c>
      <c r="C38" s="5">
        <v>0</v>
      </c>
      <c r="D38" s="5">
        <v>1</v>
      </c>
      <c r="E38" s="5">
        <v>230</v>
      </c>
      <c r="F38" s="5">
        <v>0</v>
      </c>
      <c r="G38" s="5" t="s">
        <v>72</v>
      </c>
      <c r="H38" s="5" t="s">
        <v>73</v>
      </c>
      <c r="I38" s="5"/>
      <c r="J38" s="5"/>
      <c r="K38" s="5">
        <v>230</v>
      </c>
      <c r="L38" s="5">
        <v>19</v>
      </c>
      <c r="M38" s="5">
        <v>3</v>
      </c>
      <c r="N38" s="5" t="s">
        <v>6</v>
      </c>
      <c r="O38" s="5">
        <v>0</v>
      </c>
      <c r="P38" s="5">
        <v>0</v>
      </c>
    </row>
    <row r="39" spans="1:16" x14ac:dyDescent="0.2">
      <c r="A39" s="5">
        <v>50</v>
      </c>
      <c r="B39" s="5">
        <v>0</v>
      </c>
      <c r="C39" s="5">
        <v>0</v>
      </c>
      <c r="D39" s="5">
        <v>1</v>
      </c>
      <c r="E39" s="5">
        <v>206</v>
      </c>
      <c r="F39" s="5">
        <v>0</v>
      </c>
      <c r="G39" s="5" t="s">
        <v>74</v>
      </c>
      <c r="H39" s="5" t="s">
        <v>75</v>
      </c>
      <c r="I39" s="5"/>
      <c r="J39" s="5"/>
      <c r="K39" s="5">
        <v>206</v>
      </c>
      <c r="L39" s="5">
        <v>20</v>
      </c>
      <c r="M39" s="5">
        <v>3</v>
      </c>
      <c r="N39" s="5" t="s">
        <v>6</v>
      </c>
      <c r="O39" s="5">
        <v>0</v>
      </c>
      <c r="P39" s="5">
        <v>0</v>
      </c>
    </row>
    <row r="40" spans="1:16" x14ac:dyDescent="0.2">
      <c r="A40" s="5">
        <v>50</v>
      </c>
      <c r="B40" s="5">
        <v>0</v>
      </c>
      <c r="C40" s="5">
        <v>0</v>
      </c>
      <c r="D40" s="5">
        <v>1</v>
      </c>
      <c r="E40" s="5">
        <v>207</v>
      </c>
      <c r="F40" s="5">
        <v>2590</v>
      </c>
      <c r="G40" s="5" t="s">
        <v>76</v>
      </c>
      <c r="H40" s="5" t="s">
        <v>77</v>
      </c>
      <c r="I40" s="5"/>
      <c r="J40" s="5"/>
      <c r="K40" s="5">
        <v>207</v>
      </c>
      <c r="L40" s="5">
        <v>21</v>
      </c>
      <c r="M40" s="5">
        <v>3</v>
      </c>
      <c r="N40" s="5" t="s">
        <v>6</v>
      </c>
      <c r="O40" s="5">
        <v>0</v>
      </c>
      <c r="P40" s="5">
        <v>2590</v>
      </c>
    </row>
    <row r="41" spans="1:16" x14ac:dyDescent="0.2">
      <c r="A41" s="5">
        <v>50</v>
      </c>
      <c r="B41" s="5">
        <v>0</v>
      </c>
      <c r="C41" s="5">
        <v>0</v>
      </c>
      <c r="D41" s="5">
        <v>1</v>
      </c>
      <c r="E41" s="5">
        <v>208</v>
      </c>
      <c r="F41" s="5">
        <v>0</v>
      </c>
      <c r="G41" s="5" t="s">
        <v>78</v>
      </c>
      <c r="H41" s="5" t="s">
        <v>79</v>
      </c>
      <c r="I41" s="5"/>
      <c r="J41" s="5"/>
      <c r="K41" s="5">
        <v>208</v>
      </c>
      <c r="L41" s="5">
        <v>22</v>
      </c>
      <c r="M41" s="5">
        <v>3</v>
      </c>
      <c r="N41" s="5" t="s">
        <v>6</v>
      </c>
      <c r="O41" s="5">
        <v>0</v>
      </c>
      <c r="P41" s="5">
        <v>0</v>
      </c>
    </row>
    <row r="42" spans="1:16" x14ac:dyDescent="0.2">
      <c r="A42" s="5">
        <v>50</v>
      </c>
      <c r="B42" s="5">
        <v>0</v>
      </c>
      <c r="C42" s="5">
        <v>0</v>
      </c>
      <c r="D42" s="5">
        <v>1</v>
      </c>
      <c r="E42" s="5">
        <v>209</v>
      </c>
      <c r="F42" s="5">
        <v>0</v>
      </c>
      <c r="G42" s="5" t="s">
        <v>80</v>
      </c>
      <c r="H42" s="5" t="s">
        <v>81</v>
      </c>
      <c r="I42" s="5"/>
      <c r="J42" s="5"/>
      <c r="K42" s="5">
        <v>209</v>
      </c>
      <c r="L42" s="5">
        <v>23</v>
      </c>
      <c r="M42" s="5">
        <v>3</v>
      </c>
      <c r="N42" s="5" t="s">
        <v>6</v>
      </c>
      <c r="O42" s="5">
        <v>0</v>
      </c>
      <c r="P42" s="5">
        <v>0</v>
      </c>
    </row>
    <row r="43" spans="1:16" x14ac:dyDescent="0.2">
      <c r="A43" s="5">
        <v>50</v>
      </c>
      <c r="B43" s="5">
        <v>0</v>
      </c>
      <c r="C43" s="5">
        <v>0</v>
      </c>
      <c r="D43" s="5">
        <v>1</v>
      </c>
      <c r="E43" s="5">
        <v>233</v>
      </c>
      <c r="F43" s="5">
        <v>0</v>
      </c>
      <c r="G43" s="5" t="s">
        <v>82</v>
      </c>
      <c r="H43" s="5" t="s">
        <v>83</v>
      </c>
      <c r="I43" s="5"/>
      <c r="J43" s="5"/>
      <c r="K43" s="5">
        <v>233</v>
      </c>
      <c r="L43" s="5">
        <v>24</v>
      </c>
      <c r="M43" s="5">
        <v>3</v>
      </c>
      <c r="N43" s="5" t="s">
        <v>6</v>
      </c>
      <c r="O43" s="5">
        <v>0</v>
      </c>
      <c r="P43" s="5">
        <v>0</v>
      </c>
    </row>
    <row r="44" spans="1:16" x14ac:dyDescent="0.2">
      <c r="A44" s="5">
        <v>50</v>
      </c>
      <c r="B44" s="5">
        <v>0</v>
      </c>
      <c r="C44" s="5">
        <v>0</v>
      </c>
      <c r="D44" s="5">
        <v>1</v>
      </c>
      <c r="E44" s="5">
        <v>210</v>
      </c>
      <c r="F44" s="5">
        <v>22679</v>
      </c>
      <c r="G44" s="5" t="s">
        <v>84</v>
      </c>
      <c r="H44" s="5" t="s">
        <v>85</v>
      </c>
      <c r="I44" s="5"/>
      <c r="J44" s="5"/>
      <c r="K44" s="5">
        <v>210</v>
      </c>
      <c r="L44" s="5">
        <v>25</v>
      </c>
      <c r="M44" s="5">
        <v>3</v>
      </c>
      <c r="N44" s="5" t="s">
        <v>6</v>
      </c>
      <c r="O44" s="5">
        <v>0</v>
      </c>
      <c r="P44" s="5">
        <v>394720</v>
      </c>
    </row>
    <row r="45" spans="1:16" x14ac:dyDescent="0.2">
      <c r="A45" s="5">
        <v>50</v>
      </c>
      <c r="B45" s="5">
        <v>0</v>
      </c>
      <c r="C45" s="5">
        <v>0</v>
      </c>
      <c r="D45" s="5">
        <v>1</v>
      </c>
      <c r="E45" s="5">
        <v>211</v>
      </c>
      <c r="F45" s="5">
        <v>13956</v>
      </c>
      <c r="G45" s="5" t="s">
        <v>86</v>
      </c>
      <c r="H45" s="5" t="s">
        <v>87</v>
      </c>
      <c r="I45" s="5"/>
      <c r="J45" s="5"/>
      <c r="K45" s="5">
        <v>211</v>
      </c>
      <c r="L45" s="5">
        <v>26</v>
      </c>
      <c r="M45" s="5">
        <v>3</v>
      </c>
      <c r="N45" s="5" t="s">
        <v>6</v>
      </c>
      <c r="O45" s="5">
        <v>0</v>
      </c>
      <c r="P45" s="5">
        <v>242905</v>
      </c>
    </row>
    <row r="46" spans="1:16" x14ac:dyDescent="0.2">
      <c r="A46" s="5">
        <v>50</v>
      </c>
      <c r="B46" s="5">
        <v>0</v>
      </c>
      <c r="C46" s="5">
        <v>0</v>
      </c>
      <c r="D46" s="5">
        <v>1</v>
      </c>
      <c r="E46" s="5">
        <v>224</v>
      </c>
      <c r="F46" s="5">
        <v>71524</v>
      </c>
      <c r="G46" s="5" t="s">
        <v>88</v>
      </c>
      <c r="H46" s="5" t="s">
        <v>89</v>
      </c>
      <c r="I46" s="5"/>
      <c r="J46" s="5"/>
      <c r="K46" s="5">
        <v>224</v>
      </c>
      <c r="L46" s="5">
        <v>27</v>
      </c>
      <c r="M46" s="5">
        <v>3</v>
      </c>
      <c r="N46" s="5" t="s">
        <v>6</v>
      </c>
      <c r="O46" s="5">
        <v>0</v>
      </c>
      <c r="P46" s="5">
        <v>1244887</v>
      </c>
    </row>
    <row r="47" spans="1:16" x14ac:dyDescent="0.2">
      <c r="A47" s="5">
        <v>50</v>
      </c>
      <c r="B47" s="5">
        <v>0</v>
      </c>
      <c r="C47" s="5">
        <v>0</v>
      </c>
      <c r="D47" s="5">
        <v>2</v>
      </c>
      <c r="E47" s="5">
        <v>0</v>
      </c>
      <c r="F47" s="5">
        <v>34889</v>
      </c>
      <c r="G47" s="5" t="s">
        <v>36</v>
      </c>
      <c r="H47" s="5" t="s">
        <v>37</v>
      </c>
      <c r="I47" s="5"/>
      <c r="J47" s="5"/>
      <c r="K47" s="5">
        <v>212</v>
      </c>
      <c r="L47" s="5">
        <v>28</v>
      </c>
      <c r="M47" s="5">
        <v>3</v>
      </c>
      <c r="N47" s="5" t="s">
        <v>6</v>
      </c>
      <c r="O47" s="5">
        <v>0</v>
      </c>
      <c r="P47" s="5">
        <v>607262</v>
      </c>
    </row>
    <row r="48" spans="1:16" x14ac:dyDescent="0.2">
      <c r="A48" s="5">
        <v>50</v>
      </c>
      <c r="B48" s="5">
        <v>0</v>
      </c>
      <c r="C48" s="5">
        <v>0</v>
      </c>
      <c r="D48" s="5">
        <v>2</v>
      </c>
      <c r="E48" s="5">
        <v>0</v>
      </c>
      <c r="F48" s="5">
        <v>22679</v>
      </c>
      <c r="G48" s="5" t="s">
        <v>98</v>
      </c>
      <c r="H48" s="5" t="s">
        <v>85</v>
      </c>
      <c r="I48" s="5"/>
      <c r="J48" s="5"/>
      <c r="K48" s="5">
        <v>212</v>
      </c>
      <c r="L48" s="5">
        <v>29</v>
      </c>
      <c r="M48" s="5">
        <v>3</v>
      </c>
      <c r="N48" s="5" t="s">
        <v>6</v>
      </c>
      <c r="O48" s="5">
        <v>0</v>
      </c>
      <c r="P48" s="5">
        <v>394720</v>
      </c>
    </row>
    <row r="49" spans="1:50" x14ac:dyDescent="0.2">
      <c r="A49" s="5">
        <v>50</v>
      </c>
      <c r="B49" s="5">
        <v>0</v>
      </c>
      <c r="C49" s="5">
        <v>0</v>
      </c>
      <c r="D49" s="5">
        <v>2</v>
      </c>
      <c r="E49" s="5">
        <v>0</v>
      </c>
      <c r="F49" s="5">
        <v>13956</v>
      </c>
      <c r="G49" s="5" t="s">
        <v>99</v>
      </c>
      <c r="H49" s="5" t="s">
        <v>87</v>
      </c>
      <c r="I49" s="5"/>
      <c r="J49" s="5"/>
      <c r="K49" s="5">
        <v>212</v>
      </c>
      <c r="L49" s="5">
        <v>30</v>
      </c>
      <c r="M49" s="5">
        <v>3</v>
      </c>
      <c r="N49" s="5" t="s">
        <v>6</v>
      </c>
      <c r="O49" s="5">
        <v>0</v>
      </c>
      <c r="P49" s="5">
        <v>242905</v>
      </c>
    </row>
    <row r="50" spans="1:50" x14ac:dyDescent="0.2">
      <c r="A50" s="5">
        <v>50</v>
      </c>
      <c r="B50" s="5">
        <v>0</v>
      </c>
      <c r="C50" s="5">
        <v>0</v>
      </c>
      <c r="D50" s="5">
        <v>2</v>
      </c>
      <c r="E50" s="5">
        <v>0</v>
      </c>
      <c r="F50" s="5">
        <v>71524</v>
      </c>
      <c r="G50" s="5" t="s">
        <v>100</v>
      </c>
      <c r="H50" s="5" t="s">
        <v>101</v>
      </c>
      <c r="I50" s="5"/>
      <c r="J50" s="5"/>
      <c r="K50" s="5">
        <v>212</v>
      </c>
      <c r="L50" s="5">
        <v>31</v>
      </c>
      <c r="M50" s="5">
        <v>3</v>
      </c>
      <c r="N50" s="5" t="s">
        <v>6</v>
      </c>
      <c r="O50" s="5">
        <v>0</v>
      </c>
      <c r="P50" s="5">
        <v>1244887</v>
      </c>
    </row>
    <row r="51" spans="1:50" x14ac:dyDescent="0.2">
      <c r="A51" s="5">
        <v>50</v>
      </c>
      <c r="B51" s="5">
        <v>0</v>
      </c>
      <c r="C51" s="5">
        <v>0</v>
      </c>
      <c r="D51" s="5">
        <v>2</v>
      </c>
      <c r="E51" s="5">
        <v>0</v>
      </c>
      <c r="F51" s="5">
        <v>34889</v>
      </c>
      <c r="G51" s="5" t="s">
        <v>102</v>
      </c>
      <c r="H51" s="5" t="s">
        <v>103</v>
      </c>
      <c r="I51" s="5"/>
      <c r="J51" s="5"/>
      <c r="K51" s="5">
        <v>212</v>
      </c>
      <c r="L51" s="5">
        <v>32</v>
      </c>
      <c r="M51" s="5">
        <v>3</v>
      </c>
      <c r="N51" s="5" t="s">
        <v>6</v>
      </c>
      <c r="O51" s="5">
        <v>0</v>
      </c>
      <c r="P51" s="5">
        <v>607262</v>
      </c>
    </row>
    <row r="52" spans="1:50" x14ac:dyDescent="0.2">
      <c r="A52" s="5">
        <v>50</v>
      </c>
      <c r="B52" s="5">
        <v>0</v>
      </c>
      <c r="C52" s="5">
        <v>0</v>
      </c>
      <c r="D52" s="5">
        <v>2</v>
      </c>
      <c r="E52" s="5">
        <v>0</v>
      </c>
      <c r="F52" s="5">
        <v>71524</v>
      </c>
      <c r="G52" s="5" t="s">
        <v>104</v>
      </c>
      <c r="H52" s="5" t="s">
        <v>88</v>
      </c>
      <c r="I52" s="5"/>
      <c r="J52" s="5"/>
      <c r="K52" s="5">
        <v>212</v>
      </c>
      <c r="L52" s="5">
        <v>33</v>
      </c>
      <c r="M52" s="5">
        <v>3</v>
      </c>
      <c r="N52" s="5" t="s">
        <v>6</v>
      </c>
      <c r="O52" s="5">
        <v>0</v>
      </c>
      <c r="P52" s="5">
        <v>1244887</v>
      </c>
    </row>
    <row r="54" spans="1:50" x14ac:dyDescent="0.2">
      <c r="A54">
        <v>-1</v>
      </c>
    </row>
    <row r="57" spans="1:50" x14ac:dyDescent="0.2">
      <c r="A57" s="4">
        <v>75</v>
      </c>
      <c r="B57" s="4" t="s">
        <v>186</v>
      </c>
      <c r="C57" s="4">
        <v>2000</v>
      </c>
      <c r="D57" s="4">
        <v>0</v>
      </c>
      <c r="E57" s="4">
        <v>1</v>
      </c>
      <c r="F57" s="4"/>
      <c r="G57" s="4">
        <v>0</v>
      </c>
      <c r="H57" s="4">
        <v>1</v>
      </c>
      <c r="I57" s="4">
        <v>0</v>
      </c>
      <c r="J57" s="4">
        <v>4</v>
      </c>
      <c r="K57" s="4">
        <v>0</v>
      </c>
      <c r="L57" s="4">
        <v>0</v>
      </c>
      <c r="M57" s="4">
        <v>0</v>
      </c>
      <c r="N57" s="4">
        <v>72442871</v>
      </c>
      <c r="O57" s="4">
        <v>1</v>
      </c>
    </row>
    <row r="58" spans="1:50" x14ac:dyDescent="0.2">
      <c r="A58" s="4">
        <v>75</v>
      </c>
      <c r="B58" s="4" t="s">
        <v>187</v>
      </c>
      <c r="C58" s="4">
        <v>2025</v>
      </c>
      <c r="D58" s="4">
        <v>2</v>
      </c>
      <c r="E58" s="4">
        <v>0</v>
      </c>
      <c r="F58" s="4"/>
      <c r="G58" s="4">
        <v>0</v>
      </c>
      <c r="H58" s="4">
        <v>2</v>
      </c>
      <c r="I58" s="4">
        <v>0</v>
      </c>
      <c r="J58" s="4">
        <v>3</v>
      </c>
      <c r="K58" s="4">
        <v>0</v>
      </c>
      <c r="L58" s="4">
        <v>0</v>
      </c>
      <c r="M58" s="4">
        <v>1</v>
      </c>
      <c r="N58" s="4">
        <v>72442872</v>
      </c>
      <c r="O58" s="4">
        <v>2</v>
      </c>
    </row>
    <row r="59" spans="1:50" x14ac:dyDescent="0.2">
      <c r="A59" s="6">
        <v>1</v>
      </c>
      <c r="B59" s="6" t="s">
        <v>188</v>
      </c>
      <c r="C59" s="6" t="s">
        <v>6</v>
      </c>
      <c r="D59" s="6">
        <v>0</v>
      </c>
      <c r="E59" s="6">
        <v>0</v>
      </c>
      <c r="F59" s="6">
        <v>1</v>
      </c>
      <c r="G59" s="6">
        <v>1</v>
      </c>
      <c r="H59" s="6">
        <v>0</v>
      </c>
      <c r="I59" s="6">
        <v>2</v>
      </c>
      <c r="J59" s="6">
        <v>1</v>
      </c>
      <c r="K59" s="6">
        <v>7.56</v>
      </c>
      <c r="L59" s="6">
        <v>4.83</v>
      </c>
      <c r="M59" s="6">
        <v>1</v>
      </c>
      <c r="N59" s="6">
        <v>1</v>
      </c>
      <c r="O59" s="6">
        <v>7.56</v>
      </c>
      <c r="P59" s="6">
        <v>4.83</v>
      </c>
      <c r="Q59" s="6">
        <v>1</v>
      </c>
      <c r="R59" s="6" t="s">
        <v>6</v>
      </c>
      <c r="S59" s="6" t="s">
        <v>6</v>
      </c>
      <c r="T59" s="6" t="s">
        <v>6</v>
      </c>
      <c r="U59" s="6" t="s">
        <v>6</v>
      </c>
      <c r="V59" s="6" t="s">
        <v>6</v>
      </c>
      <c r="W59" s="6" t="s">
        <v>6</v>
      </c>
      <c r="X59" s="6" t="s">
        <v>6</v>
      </c>
      <c r="Y59" s="6" t="s">
        <v>6</v>
      </c>
      <c r="Z59" s="6" t="s">
        <v>6</v>
      </c>
      <c r="AA59" s="6" t="s">
        <v>6</v>
      </c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>
        <v>72442873</v>
      </c>
      <c r="AO59" s="6"/>
      <c r="AP59" s="6"/>
      <c r="AQ59" s="6"/>
      <c r="AR59" s="6"/>
      <c r="AS59" s="6"/>
      <c r="AT59" s="6"/>
      <c r="AU59" s="6"/>
      <c r="AV59" s="6"/>
      <c r="AW59" s="6"/>
      <c r="AX59" s="6"/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168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19" x14ac:dyDescent="0.2">
      <c r="A1">
        <f>ROW(Source!A28)</f>
        <v>28</v>
      </c>
      <c r="B1">
        <v>72442871</v>
      </c>
      <c r="C1">
        <v>72443050</v>
      </c>
      <c r="D1">
        <v>27827830</v>
      </c>
      <c r="E1">
        <v>1</v>
      </c>
      <c r="F1">
        <v>1</v>
      </c>
      <c r="G1">
        <v>1</v>
      </c>
      <c r="H1">
        <v>1</v>
      </c>
      <c r="I1" t="s">
        <v>190</v>
      </c>
      <c r="J1" t="s">
        <v>6</v>
      </c>
      <c r="K1" t="s">
        <v>191</v>
      </c>
      <c r="L1">
        <v>1369</v>
      </c>
      <c r="N1">
        <v>1013</v>
      </c>
      <c r="O1" t="s">
        <v>192</v>
      </c>
      <c r="P1" t="s">
        <v>192</v>
      </c>
      <c r="Q1">
        <v>1</v>
      </c>
      <c r="W1">
        <v>0</v>
      </c>
      <c r="X1">
        <v>1557652339</v>
      </c>
      <c r="Y1">
        <f t="shared" ref="Y1:Y12" si="0">(AT1*0.8)</f>
        <v>126.83199999999999</v>
      </c>
      <c r="AA1">
        <v>0</v>
      </c>
      <c r="AB1">
        <v>0</v>
      </c>
      <c r="AC1">
        <v>0</v>
      </c>
      <c r="AD1">
        <v>11.18</v>
      </c>
      <c r="AE1">
        <v>0</v>
      </c>
      <c r="AF1">
        <v>0</v>
      </c>
      <c r="AG1">
        <v>0</v>
      </c>
      <c r="AH1">
        <v>11.18</v>
      </c>
      <c r="AI1">
        <v>1</v>
      </c>
      <c r="AJ1">
        <v>1</v>
      </c>
      <c r="AK1">
        <v>1</v>
      </c>
      <c r="AL1">
        <v>1</v>
      </c>
      <c r="AM1">
        <v>0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6</v>
      </c>
      <c r="AT1">
        <v>158.54</v>
      </c>
      <c r="AU1" t="s">
        <v>24</v>
      </c>
      <c r="AV1">
        <v>1</v>
      </c>
      <c r="AW1">
        <v>2</v>
      </c>
      <c r="AX1">
        <v>72443054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U1">
        <f>ROUND(AT1*Source!I28*AH1*AL1,0)</f>
        <v>7090</v>
      </c>
      <c r="CV1">
        <f>ROUND(Y1*Source!I28,9)</f>
        <v>507.32799999999997</v>
      </c>
      <c r="CW1">
        <v>0</v>
      </c>
      <c r="CX1">
        <f>ROUND(Y1*Source!I28,9)</f>
        <v>507.32799999999997</v>
      </c>
      <c r="CY1">
        <f t="shared" ref="CY1:CY24" si="1">AD1</f>
        <v>11.18</v>
      </c>
      <c r="CZ1">
        <f t="shared" ref="CZ1:CZ24" si="2">AH1</f>
        <v>11.18</v>
      </c>
      <c r="DA1">
        <f t="shared" ref="DA1:DA24" si="3">AL1</f>
        <v>1</v>
      </c>
      <c r="DB1">
        <f t="shared" ref="DB1:DB12" si="4">ROUND((ROUND(AT1*CZ1,2)*0.8),2)</f>
        <v>1417.98</v>
      </c>
      <c r="DC1">
        <f t="shared" ref="DC1:DC12" si="5">ROUND((ROUND(AT1*AG1,2)*0.8),2)</f>
        <v>0</v>
      </c>
      <c r="DD1" t="s">
        <v>6</v>
      </c>
      <c r="DE1" t="s">
        <v>6</v>
      </c>
      <c r="DF1">
        <f t="shared" ref="DF1:DF24" si="6">ROUND(ROUND(AE1,0)*CX1,0)</f>
        <v>0</v>
      </c>
      <c r="DG1">
        <f t="shared" ref="DG1:DG24" si="7">ROUND(ROUND(AF1,0)*CX1,0)</f>
        <v>0</v>
      </c>
      <c r="DH1">
        <f t="shared" ref="DH1:DH24" si="8">ROUND(ROUND(AG1,0)*CX1,0)</f>
        <v>0</v>
      </c>
      <c r="DI1">
        <f>ROUND(ROUND(AH1,0)*CX1,0)</f>
        <v>5581</v>
      </c>
      <c r="DJ1">
        <f t="shared" ref="DJ1:DJ24" si="9">DI1</f>
        <v>5581</v>
      </c>
      <c r="DK1">
        <v>0</v>
      </c>
      <c r="DL1" t="s">
        <v>6</v>
      </c>
      <c r="DM1">
        <v>0</v>
      </c>
      <c r="DN1" t="s">
        <v>6</v>
      </c>
      <c r="DO1">
        <v>0</v>
      </c>
    </row>
    <row r="2" spans="1:119" x14ac:dyDescent="0.2">
      <c r="A2">
        <f>ROW(Source!A28)</f>
        <v>28</v>
      </c>
      <c r="B2">
        <v>72442871</v>
      </c>
      <c r="C2">
        <v>72443050</v>
      </c>
      <c r="D2">
        <v>27827770</v>
      </c>
      <c r="E2">
        <v>1</v>
      </c>
      <c r="F2">
        <v>1</v>
      </c>
      <c r="G2">
        <v>1</v>
      </c>
      <c r="H2">
        <v>1</v>
      </c>
      <c r="I2" t="s">
        <v>193</v>
      </c>
      <c r="J2" t="s">
        <v>6</v>
      </c>
      <c r="K2" t="s">
        <v>194</v>
      </c>
      <c r="L2">
        <v>1369</v>
      </c>
      <c r="N2">
        <v>1013</v>
      </c>
      <c r="O2" t="s">
        <v>192</v>
      </c>
      <c r="P2" t="s">
        <v>192</v>
      </c>
      <c r="Q2">
        <v>1</v>
      </c>
      <c r="W2">
        <v>0</v>
      </c>
      <c r="X2">
        <v>-1917101152</v>
      </c>
      <c r="Y2">
        <f t="shared" si="0"/>
        <v>169.11199999999999</v>
      </c>
      <c r="AA2">
        <v>0</v>
      </c>
      <c r="AB2">
        <v>0</v>
      </c>
      <c r="AC2">
        <v>0</v>
      </c>
      <c r="AD2">
        <v>13.03</v>
      </c>
      <c r="AE2">
        <v>0</v>
      </c>
      <c r="AF2">
        <v>0</v>
      </c>
      <c r="AG2">
        <v>0</v>
      </c>
      <c r="AH2">
        <v>13.03</v>
      </c>
      <c r="AI2">
        <v>1</v>
      </c>
      <c r="AJ2">
        <v>1</v>
      </c>
      <c r="AK2">
        <v>1</v>
      </c>
      <c r="AL2">
        <v>1</v>
      </c>
      <c r="AM2">
        <v>0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6</v>
      </c>
      <c r="AT2">
        <v>211.39</v>
      </c>
      <c r="AU2" t="s">
        <v>24</v>
      </c>
      <c r="AV2">
        <v>1</v>
      </c>
      <c r="AW2">
        <v>2</v>
      </c>
      <c r="AX2">
        <v>72443055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U2">
        <f>ROUND(AT2*Source!I28*AH2*AL2,0)</f>
        <v>11018</v>
      </c>
      <c r="CV2">
        <f>ROUND(Y2*Source!I28,9)</f>
        <v>676.44799999999998</v>
      </c>
      <c r="CW2">
        <v>0</v>
      </c>
      <c r="CX2">
        <f>ROUND(Y2*Source!I28,9)</f>
        <v>676.44799999999998</v>
      </c>
      <c r="CY2">
        <f t="shared" si="1"/>
        <v>13.03</v>
      </c>
      <c r="CZ2">
        <f t="shared" si="2"/>
        <v>13.03</v>
      </c>
      <c r="DA2">
        <f t="shared" si="3"/>
        <v>1</v>
      </c>
      <c r="DB2">
        <f t="shared" si="4"/>
        <v>2203.5300000000002</v>
      </c>
      <c r="DC2">
        <f t="shared" si="5"/>
        <v>0</v>
      </c>
      <c r="DD2" t="s">
        <v>6</v>
      </c>
      <c r="DE2" t="s">
        <v>6</v>
      </c>
      <c r="DF2">
        <f t="shared" si="6"/>
        <v>0</v>
      </c>
      <c r="DG2">
        <f t="shared" si="7"/>
        <v>0</v>
      </c>
      <c r="DH2">
        <f t="shared" si="8"/>
        <v>0</v>
      </c>
      <c r="DI2">
        <f>ROUND(ROUND(AH2,0)*CX2,0)</f>
        <v>8794</v>
      </c>
      <c r="DJ2">
        <f t="shared" si="9"/>
        <v>8794</v>
      </c>
      <c r="DK2">
        <v>0</v>
      </c>
      <c r="DL2" t="s">
        <v>6</v>
      </c>
      <c r="DM2">
        <v>0</v>
      </c>
      <c r="DN2" t="s">
        <v>6</v>
      </c>
      <c r="DO2">
        <v>0</v>
      </c>
    </row>
    <row r="3" spans="1:119" x14ac:dyDescent="0.2">
      <c r="A3">
        <f>ROW(Source!A28)</f>
        <v>28</v>
      </c>
      <c r="B3">
        <v>72442871</v>
      </c>
      <c r="C3">
        <v>72443050</v>
      </c>
      <c r="D3">
        <v>27741955</v>
      </c>
      <c r="E3">
        <v>1</v>
      </c>
      <c r="F3">
        <v>1</v>
      </c>
      <c r="G3">
        <v>1</v>
      </c>
      <c r="H3">
        <v>1</v>
      </c>
      <c r="I3" t="s">
        <v>195</v>
      </c>
      <c r="J3" t="s">
        <v>6</v>
      </c>
      <c r="K3" t="s">
        <v>196</v>
      </c>
      <c r="L3">
        <v>1369</v>
      </c>
      <c r="N3">
        <v>1013</v>
      </c>
      <c r="O3" t="s">
        <v>192</v>
      </c>
      <c r="P3" t="s">
        <v>192</v>
      </c>
      <c r="Q3">
        <v>1</v>
      </c>
      <c r="W3">
        <v>0</v>
      </c>
      <c r="X3">
        <v>1824310049</v>
      </c>
      <c r="Y3">
        <f t="shared" si="0"/>
        <v>126.83199999999999</v>
      </c>
      <c r="AA3">
        <v>0</v>
      </c>
      <c r="AB3">
        <v>0</v>
      </c>
      <c r="AC3">
        <v>0</v>
      </c>
      <c r="AD3">
        <v>15.62</v>
      </c>
      <c r="AE3">
        <v>0</v>
      </c>
      <c r="AF3">
        <v>0</v>
      </c>
      <c r="AG3">
        <v>0</v>
      </c>
      <c r="AH3">
        <v>15.62</v>
      </c>
      <c r="AI3">
        <v>1</v>
      </c>
      <c r="AJ3">
        <v>1</v>
      </c>
      <c r="AK3">
        <v>1</v>
      </c>
      <c r="AL3">
        <v>1</v>
      </c>
      <c r="AM3">
        <v>0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6</v>
      </c>
      <c r="AT3">
        <v>158.54</v>
      </c>
      <c r="AU3" t="s">
        <v>24</v>
      </c>
      <c r="AV3">
        <v>1</v>
      </c>
      <c r="AW3">
        <v>2</v>
      </c>
      <c r="AX3">
        <v>72443056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U3">
        <f>ROUND(AT3*Source!I28*AH3*AL3,0)</f>
        <v>9906</v>
      </c>
      <c r="CV3">
        <f>ROUND(Y3*Source!I28,9)</f>
        <v>507.32799999999997</v>
      </c>
      <c r="CW3">
        <v>0</v>
      </c>
      <c r="CX3">
        <f>ROUND(Y3*Source!I28,9)</f>
        <v>507.32799999999997</v>
      </c>
      <c r="CY3">
        <f t="shared" si="1"/>
        <v>15.62</v>
      </c>
      <c r="CZ3">
        <f t="shared" si="2"/>
        <v>15.62</v>
      </c>
      <c r="DA3">
        <f t="shared" si="3"/>
        <v>1</v>
      </c>
      <c r="DB3">
        <f t="shared" si="4"/>
        <v>1981.11</v>
      </c>
      <c r="DC3">
        <f t="shared" si="5"/>
        <v>0</v>
      </c>
      <c r="DD3" t="s">
        <v>6</v>
      </c>
      <c r="DE3" t="s">
        <v>6</v>
      </c>
      <c r="DF3">
        <f t="shared" si="6"/>
        <v>0</v>
      </c>
      <c r="DG3">
        <f t="shared" si="7"/>
        <v>0</v>
      </c>
      <c r="DH3">
        <f t="shared" si="8"/>
        <v>0</v>
      </c>
      <c r="DI3">
        <f>ROUND(ROUND(AH3,0)*CX3,0)</f>
        <v>8117</v>
      </c>
      <c r="DJ3">
        <f t="shared" si="9"/>
        <v>8117</v>
      </c>
      <c r="DK3">
        <v>0</v>
      </c>
      <c r="DL3" t="s">
        <v>6</v>
      </c>
      <c r="DM3">
        <v>0</v>
      </c>
      <c r="DN3" t="s">
        <v>6</v>
      </c>
      <c r="DO3">
        <v>0</v>
      </c>
    </row>
    <row r="4" spans="1:119" x14ac:dyDescent="0.2">
      <c r="A4">
        <f>ROW(Source!A29)</f>
        <v>29</v>
      </c>
      <c r="B4">
        <v>72442872</v>
      </c>
      <c r="C4">
        <v>72443050</v>
      </c>
      <c r="D4">
        <v>27827830</v>
      </c>
      <c r="E4">
        <v>1</v>
      </c>
      <c r="F4">
        <v>1</v>
      </c>
      <c r="G4">
        <v>1</v>
      </c>
      <c r="H4">
        <v>1</v>
      </c>
      <c r="I4" t="s">
        <v>190</v>
      </c>
      <c r="J4" t="s">
        <v>6</v>
      </c>
      <c r="K4" t="s">
        <v>191</v>
      </c>
      <c r="L4">
        <v>1369</v>
      </c>
      <c r="N4">
        <v>1013</v>
      </c>
      <c r="O4" t="s">
        <v>192</v>
      </c>
      <c r="P4" t="s">
        <v>192</v>
      </c>
      <c r="Q4">
        <v>1</v>
      </c>
      <c r="W4">
        <v>0</v>
      </c>
      <c r="X4">
        <v>1557652339</v>
      </c>
      <c r="Y4">
        <f t="shared" si="0"/>
        <v>126.83199999999999</v>
      </c>
      <c r="AA4">
        <v>0</v>
      </c>
      <c r="AB4">
        <v>0</v>
      </c>
      <c r="AC4">
        <v>0</v>
      </c>
      <c r="AD4">
        <v>218.35</v>
      </c>
      <c r="AE4">
        <v>0</v>
      </c>
      <c r="AF4">
        <v>0</v>
      </c>
      <c r="AG4">
        <v>0</v>
      </c>
      <c r="AH4">
        <v>11.18</v>
      </c>
      <c r="AI4">
        <v>1</v>
      </c>
      <c r="AJ4">
        <v>1</v>
      </c>
      <c r="AK4">
        <v>1</v>
      </c>
      <c r="AL4">
        <v>19.53</v>
      </c>
      <c r="AM4">
        <v>5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6</v>
      </c>
      <c r="AT4">
        <v>158.54</v>
      </c>
      <c r="AU4" t="s">
        <v>24</v>
      </c>
      <c r="AV4">
        <v>1</v>
      </c>
      <c r="AW4">
        <v>2</v>
      </c>
      <c r="AX4">
        <v>72443054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U4">
        <f>ROUND(AT4*Source!I29*AH4*AL4,0)</f>
        <v>138466</v>
      </c>
      <c r="CV4">
        <f>ROUND(Y4*Source!I29,9)</f>
        <v>507.32799999999997</v>
      </c>
      <c r="CW4">
        <v>0</v>
      </c>
      <c r="CX4">
        <f>ROUND(Y4*Source!I29,9)</f>
        <v>507.32799999999997</v>
      </c>
      <c r="CY4">
        <f t="shared" si="1"/>
        <v>218.35</v>
      </c>
      <c r="CZ4">
        <f t="shared" si="2"/>
        <v>11.18</v>
      </c>
      <c r="DA4">
        <f t="shared" si="3"/>
        <v>19.53</v>
      </c>
      <c r="DB4">
        <f t="shared" si="4"/>
        <v>1417.98</v>
      </c>
      <c r="DC4">
        <f t="shared" si="5"/>
        <v>0</v>
      </c>
      <c r="DD4" t="s">
        <v>6</v>
      </c>
      <c r="DE4" t="s">
        <v>6</v>
      </c>
      <c r="DF4">
        <f t="shared" si="6"/>
        <v>0</v>
      </c>
      <c r="DG4">
        <f t="shared" si="7"/>
        <v>0</v>
      </c>
      <c r="DH4">
        <f t="shared" si="8"/>
        <v>0</v>
      </c>
      <c r="DI4">
        <f>ROUND(ROUND(AH4*AL4,0)*CX4,0)</f>
        <v>110598</v>
      </c>
      <c r="DJ4">
        <f t="shared" si="9"/>
        <v>110598</v>
      </c>
      <c r="DK4">
        <v>0</v>
      </c>
      <c r="DL4" t="s">
        <v>6</v>
      </c>
      <c r="DM4">
        <v>0</v>
      </c>
      <c r="DN4" t="s">
        <v>6</v>
      </c>
      <c r="DO4">
        <v>0</v>
      </c>
    </row>
    <row r="5" spans="1:119" x14ac:dyDescent="0.2">
      <c r="A5">
        <f>ROW(Source!A29)</f>
        <v>29</v>
      </c>
      <c r="B5">
        <v>72442872</v>
      </c>
      <c r="C5">
        <v>72443050</v>
      </c>
      <c r="D5">
        <v>27827770</v>
      </c>
      <c r="E5">
        <v>1</v>
      </c>
      <c r="F5">
        <v>1</v>
      </c>
      <c r="G5">
        <v>1</v>
      </c>
      <c r="H5">
        <v>1</v>
      </c>
      <c r="I5" t="s">
        <v>193</v>
      </c>
      <c r="J5" t="s">
        <v>6</v>
      </c>
      <c r="K5" t="s">
        <v>194</v>
      </c>
      <c r="L5">
        <v>1369</v>
      </c>
      <c r="N5">
        <v>1013</v>
      </c>
      <c r="O5" t="s">
        <v>192</v>
      </c>
      <c r="P5" t="s">
        <v>192</v>
      </c>
      <c r="Q5">
        <v>1</v>
      </c>
      <c r="W5">
        <v>0</v>
      </c>
      <c r="X5">
        <v>-1917101152</v>
      </c>
      <c r="Y5">
        <f t="shared" si="0"/>
        <v>169.11199999999999</v>
      </c>
      <c r="AA5">
        <v>0</v>
      </c>
      <c r="AB5">
        <v>0</v>
      </c>
      <c r="AC5">
        <v>0</v>
      </c>
      <c r="AD5">
        <v>254.48</v>
      </c>
      <c r="AE5">
        <v>0</v>
      </c>
      <c r="AF5">
        <v>0</v>
      </c>
      <c r="AG5">
        <v>0</v>
      </c>
      <c r="AH5">
        <v>13.03</v>
      </c>
      <c r="AI5">
        <v>1</v>
      </c>
      <c r="AJ5">
        <v>1</v>
      </c>
      <c r="AK5">
        <v>1</v>
      </c>
      <c r="AL5">
        <v>19.53</v>
      </c>
      <c r="AM5">
        <v>5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6</v>
      </c>
      <c r="AT5">
        <v>211.39</v>
      </c>
      <c r="AU5" t="s">
        <v>24</v>
      </c>
      <c r="AV5">
        <v>1</v>
      </c>
      <c r="AW5">
        <v>2</v>
      </c>
      <c r="AX5">
        <v>72443055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U5">
        <f>ROUND(AT5*Source!I29*AH5*AL5,0)</f>
        <v>215175</v>
      </c>
      <c r="CV5">
        <f>ROUND(Y5*Source!I29,9)</f>
        <v>676.44799999999998</v>
      </c>
      <c r="CW5">
        <v>0</v>
      </c>
      <c r="CX5">
        <f>ROUND(Y5*Source!I29,9)</f>
        <v>676.44799999999998</v>
      </c>
      <c r="CY5">
        <f t="shared" si="1"/>
        <v>254.48</v>
      </c>
      <c r="CZ5">
        <f t="shared" si="2"/>
        <v>13.03</v>
      </c>
      <c r="DA5">
        <f t="shared" si="3"/>
        <v>19.53</v>
      </c>
      <c r="DB5">
        <f t="shared" si="4"/>
        <v>2203.5300000000002</v>
      </c>
      <c r="DC5">
        <f t="shared" si="5"/>
        <v>0</v>
      </c>
      <c r="DD5" t="s">
        <v>6</v>
      </c>
      <c r="DE5" t="s">
        <v>6</v>
      </c>
      <c r="DF5">
        <f t="shared" si="6"/>
        <v>0</v>
      </c>
      <c r="DG5">
        <f t="shared" si="7"/>
        <v>0</v>
      </c>
      <c r="DH5">
        <f t="shared" si="8"/>
        <v>0</v>
      </c>
      <c r="DI5">
        <f>ROUND(ROUND(AH5*AL5,0)*CX5,0)</f>
        <v>171818</v>
      </c>
      <c r="DJ5">
        <f t="shared" si="9"/>
        <v>171818</v>
      </c>
      <c r="DK5">
        <v>0</v>
      </c>
      <c r="DL5" t="s">
        <v>6</v>
      </c>
      <c r="DM5">
        <v>0</v>
      </c>
      <c r="DN5" t="s">
        <v>6</v>
      </c>
      <c r="DO5">
        <v>0</v>
      </c>
    </row>
    <row r="6" spans="1:119" x14ac:dyDescent="0.2">
      <c r="A6">
        <f>ROW(Source!A29)</f>
        <v>29</v>
      </c>
      <c r="B6">
        <v>72442872</v>
      </c>
      <c r="C6">
        <v>72443050</v>
      </c>
      <c r="D6">
        <v>27741955</v>
      </c>
      <c r="E6">
        <v>1</v>
      </c>
      <c r="F6">
        <v>1</v>
      </c>
      <c r="G6">
        <v>1</v>
      </c>
      <c r="H6">
        <v>1</v>
      </c>
      <c r="I6" t="s">
        <v>195</v>
      </c>
      <c r="J6" t="s">
        <v>6</v>
      </c>
      <c r="K6" t="s">
        <v>196</v>
      </c>
      <c r="L6">
        <v>1369</v>
      </c>
      <c r="N6">
        <v>1013</v>
      </c>
      <c r="O6" t="s">
        <v>192</v>
      </c>
      <c r="P6" t="s">
        <v>192</v>
      </c>
      <c r="Q6">
        <v>1</v>
      </c>
      <c r="W6">
        <v>0</v>
      </c>
      <c r="X6">
        <v>1824310049</v>
      </c>
      <c r="Y6">
        <f t="shared" si="0"/>
        <v>126.83199999999999</v>
      </c>
      <c r="AA6">
        <v>0</v>
      </c>
      <c r="AB6">
        <v>0</v>
      </c>
      <c r="AC6">
        <v>0</v>
      </c>
      <c r="AD6">
        <v>305.06</v>
      </c>
      <c r="AE6">
        <v>0</v>
      </c>
      <c r="AF6">
        <v>0</v>
      </c>
      <c r="AG6">
        <v>0</v>
      </c>
      <c r="AH6">
        <v>15.62</v>
      </c>
      <c r="AI6">
        <v>1</v>
      </c>
      <c r="AJ6">
        <v>1</v>
      </c>
      <c r="AK6">
        <v>1</v>
      </c>
      <c r="AL6">
        <v>19.53</v>
      </c>
      <c r="AM6">
        <v>5</v>
      </c>
      <c r="AN6">
        <v>0</v>
      </c>
      <c r="AO6">
        <v>1</v>
      </c>
      <c r="AP6">
        <v>1</v>
      </c>
      <c r="AQ6">
        <v>0</v>
      </c>
      <c r="AR6">
        <v>0</v>
      </c>
      <c r="AS6" t="s">
        <v>6</v>
      </c>
      <c r="AT6">
        <v>158.54</v>
      </c>
      <c r="AU6" t="s">
        <v>24</v>
      </c>
      <c r="AV6">
        <v>1</v>
      </c>
      <c r="AW6">
        <v>2</v>
      </c>
      <c r="AX6">
        <v>72443056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U6">
        <f>ROUND(AT6*Source!I29*AH6*AL6,0)</f>
        <v>193456</v>
      </c>
      <c r="CV6">
        <f>ROUND(Y6*Source!I29,9)</f>
        <v>507.32799999999997</v>
      </c>
      <c r="CW6">
        <v>0</v>
      </c>
      <c r="CX6">
        <f>ROUND(Y6*Source!I29,9)</f>
        <v>507.32799999999997</v>
      </c>
      <c r="CY6">
        <f t="shared" si="1"/>
        <v>305.06</v>
      </c>
      <c r="CZ6">
        <f t="shared" si="2"/>
        <v>15.62</v>
      </c>
      <c r="DA6">
        <f t="shared" si="3"/>
        <v>19.53</v>
      </c>
      <c r="DB6">
        <f t="shared" si="4"/>
        <v>1981.11</v>
      </c>
      <c r="DC6">
        <f t="shared" si="5"/>
        <v>0</v>
      </c>
      <c r="DD6" t="s">
        <v>6</v>
      </c>
      <c r="DE6" t="s">
        <v>6</v>
      </c>
      <c r="DF6">
        <f t="shared" si="6"/>
        <v>0</v>
      </c>
      <c r="DG6">
        <f t="shared" si="7"/>
        <v>0</v>
      </c>
      <c r="DH6">
        <f t="shared" si="8"/>
        <v>0</v>
      </c>
      <c r="DI6">
        <f>ROUND(ROUND(AH6*AL6,0)*CX6,0)</f>
        <v>154735</v>
      </c>
      <c r="DJ6">
        <f t="shared" si="9"/>
        <v>154735</v>
      </c>
      <c r="DK6">
        <v>0</v>
      </c>
      <c r="DL6" t="s">
        <v>6</v>
      </c>
      <c r="DM6">
        <v>0</v>
      </c>
      <c r="DN6" t="s">
        <v>6</v>
      </c>
      <c r="DO6">
        <v>0</v>
      </c>
    </row>
    <row r="7" spans="1:119" x14ac:dyDescent="0.2">
      <c r="A7">
        <f>ROW(Source!A30)</f>
        <v>30</v>
      </c>
      <c r="B7">
        <v>72442871</v>
      </c>
      <c r="C7">
        <v>72443057</v>
      </c>
      <c r="D7">
        <v>27827830</v>
      </c>
      <c r="E7">
        <v>1</v>
      </c>
      <c r="F7">
        <v>1</v>
      </c>
      <c r="G7">
        <v>1</v>
      </c>
      <c r="H7">
        <v>1</v>
      </c>
      <c r="I7" t="s">
        <v>190</v>
      </c>
      <c r="J7" t="s">
        <v>6</v>
      </c>
      <c r="K7" t="s">
        <v>191</v>
      </c>
      <c r="L7">
        <v>1369</v>
      </c>
      <c r="N7">
        <v>1013</v>
      </c>
      <c r="O7" t="s">
        <v>192</v>
      </c>
      <c r="P7" t="s">
        <v>192</v>
      </c>
      <c r="Q7">
        <v>1</v>
      </c>
      <c r="W7">
        <v>0</v>
      </c>
      <c r="X7">
        <v>1557652339</v>
      </c>
      <c r="Y7">
        <f t="shared" si="0"/>
        <v>2.488</v>
      </c>
      <c r="AA7">
        <v>0</v>
      </c>
      <c r="AB7">
        <v>0</v>
      </c>
      <c r="AC7">
        <v>0</v>
      </c>
      <c r="AD7">
        <v>11.18</v>
      </c>
      <c r="AE7">
        <v>0</v>
      </c>
      <c r="AF7">
        <v>0</v>
      </c>
      <c r="AG7">
        <v>0</v>
      </c>
      <c r="AH7">
        <v>11.18</v>
      </c>
      <c r="AI7">
        <v>1</v>
      </c>
      <c r="AJ7">
        <v>1</v>
      </c>
      <c r="AK7">
        <v>1</v>
      </c>
      <c r="AL7">
        <v>1</v>
      </c>
      <c r="AM7">
        <v>0</v>
      </c>
      <c r="AN7">
        <v>0</v>
      </c>
      <c r="AO7">
        <v>1</v>
      </c>
      <c r="AP7">
        <v>1</v>
      </c>
      <c r="AQ7">
        <v>0</v>
      </c>
      <c r="AR7">
        <v>0</v>
      </c>
      <c r="AS7" t="s">
        <v>6</v>
      </c>
      <c r="AT7">
        <v>3.11</v>
      </c>
      <c r="AU7" t="s">
        <v>24</v>
      </c>
      <c r="AV7">
        <v>1</v>
      </c>
      <c r="AW7">
        <v>2</v>
      </c>
      <c r="AX7">
        <v>72443061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U7">
        <f>ROUND(AT7*Source!I30*AH7*AL7,0)</f>
        <v>1460</v>
      </c>
      <c r="CV7">
        <f>ROUND(Y7*Source!I30,9)</f>
        <v>104.496</v>
      </c>
      <c r="CW7">
        <v>0</v>
      </c>
      <c r="CX7">
        <f>ROUND(Y7*Source!I30,9)</f>
        <v>104.496</v>
      </c>
      <c r="CY7">
        <f t="shared" si="1"/>
        <v>11.18</v>
      </c>
      <c r="CZ7">
        <f t="shared" si="2"/>
        <v>11.18</v>
      </c>
      <c r="DA7">
        <f t="shared" si="3"/>
        <v>1</v>
      </c>
      <c r="DB7">
        <f t="shared" si="4"/>
        <v>27.82</v>
      </c>
      <c r="DC7">
        <f t="shared" si="5"/>
        <v>0</v>
      </c>
      <c r="DD7" t="s">
        <v>6</v>
      </c>
      <c r="DE7" t="s">
        <v>6</v>
      </c>
      <c r="DF7">
        <f t="shared" si="6"/>
        <v>0</v>
      </c>
      <c r="DG7">
        <f t="shared" si="7"/>
        <v>0</v>
      </c>
      <c r="DH7">
        <f t="shared" si="8"/>
        <v>0</v>
      </c>
      <c r="DI7">
        <f>ROUND(ROUND(AH7,0)*CX7,0)</f>
        <v>1149</v>
      </c>
      <c r="DJ7">
        <f t="shared" si="9"/>
        <v>1149</v>
      </c>
      <c r="DK7">
        <v>0</v>
      </c>
      <c r="DL7" t="s">
        <v>6</v>
      </c>
      <c r="DM7">
        <v>0</v>
      </c>
      <c r="DN7" t="s">
        <v>6</v>
      </c>
      <c r="DO7">
        <v>0</v>
      </c>
    </row>
    <row r="8" spans="1:119" x14ac:dyDescent="0.2">
      <c r="A8">
        <f>ROW(Source!A30)</f>
        <v>30</v>
      </c>
      <c r="B8">
        <v>72442871</v>
      </c>
      <c r="C8">
        <v>72443057</v>
      </c>
      <c r="D8">
        <v>27827770</v>
      </c>
      <c r="E8">
        <v>1</v>
      </c>
      <c r="F8">
        <v>1</v>
      </c>
      <c r="G8">
        <v>1</v>
      </c>
      <c r="H8">
        <v>1</v>
      </c>
      <c r="I8" t="s">
        <v>193</v>
      </c>
      <c r="J8" t="s">
        <v>6</v>
      </c>
      <c r="K8" t="s">
        <v>194</v>
      </c>
      <c r="L8">
        <v>1369</v>
      </c>
      <c r="N8">
        <v>1013</v>
      </c>
      <c r="O8" t="s">
        <v>192</v>
      </c>
      <c r="P8" t="s">
        <v>192</v>
      </c>
      <c r="Q8">
        <v>1</v>
      </c>
      <c r="W8">
        <v>0</v>
      </c>
      <c r="X8">
        <v>-1917101152</v>
      </c>
      <c r="Y8">
        <f t="shared" si="0"/>
        <v>3.3200000000000003</v>
      </c>
      <c r="AA8">
        <v>0</v>
      </c>
      <c r="AB8">
        <v>0</v>
      </c>
      <c r="AC8">
        <v>0</v>
      </c>
      <c r="AD8">
        <v>13.03</v>
      </c>
      <c r="AE8">
        <v>0</v>
      </c>
      <c r="AF8">
        <v>0</v>
      </c>
      <c r="AG8">
        <v>0</v>
      </c>
      <c r="AH8">
        <v>13.03</v>
      </c>
      <c r="AI8">
        <v>1</v>
      </c>
      <c r="AJ8">
        <v>1</v>
      </c>
      <c r="AK8">
        <v>1</v>
      </c>
      <c r="AL8">
        <v>1</v>
      </c>
      <c r="AM8">
        <v>0</v>
      </c>
      <c r="AN8">
        <v>0</v>
      </c>
      <c r="AO8">
        <v>1</v>
      </c>
      <c r="AP8">
        <v>1</v>
      </c>
      <c r="AQ8">
        <v>0</v>
      </c>
      <c r="AR8">
        <v>0</v>
      </c>
      <c r="AS8" t="s">
        <v>6</v>
      </c>
      <c r="AT8">
        <v>4.1500000000000004</v>
      </c>
      <c r="AU8" t="s">
        <v>24</v>
      </c>
      <c r="AV8">
        <v>1</v>
      </c>
      <c r="AW8">
        <v>2</v>
      </c>
      <c r="AX8">
        <v>72443062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U8">
        <f>ROUND(AT8*Source!I30*AH8*AL8,0)</f>
        <v>2271</v>
      </c>
      <c r="CV8">
        <f>ROUND(Y8*Source!I30,9)</f>
        <v>139.44</v>
      </c>
      <c r="CW8">
        <v>0</v>
      </c>
      <c r="CX8">
        <f>ROUND(Y8*Source!I30,9)</f>
        <v>139.44</v>
      </c>
      <c r="CY8">
        <f t="shared" si="1"/>
        <v>13.03</v>
      </c>
      <c r="CZ8">
        <f t="shared" si="2"/>
        <v>13.03</v>
      </c>
      <c r="DA8">
        <f t="shared" si="3"/>
        <v>1</v>
      </c>
      <c r="DB8">
        <f t="shared" si="4"/>
        <v>43.26</v>
      </c>
      <c r="DC8">
        <f t="shared" si="5"/>
        <v>0</v>
      </c>
      <c r="DD8" t="s">
        <v>6</v>
      </c>
      <c r="DE8" t="s">
        <v>6</v>
      </c>
      <c r="DF8">
        <f t="shared" si="6"/>
        <v>0</v>
      </c>
      <c r="DG8">
        <f t="shared" si="7"/>
        <v>0</v>
      </c>
      <c r="DH8">
        <f t="shared" si="8"/>
        <v>0</v>
      </c>
      <c r="DI8">
        <f>ROUND(ROUND(AH8,0)*CX8,0)</f>
        <v>1813</v>
      </c>
      <c r="DJ8">
        <f t="shared" si="9"/>
        <v>1813</v>
      </c>
      <c r="DK8">
        <v>0</v>
      </c>
      <c r="DL8" t="s">
        <v>6</v>
      </c>
      <c r="DM8">
        <v>0</v>
      </c>
      <c r="DN8" t="s">
        <v>6</v>
      </c>
      <c r="DO8">
        <v>0</v>
      </c>
    </row>
    <row r="9" spans="1:119" x14ac:dyDescent="0.2">
      <c r="A9">
        <f>ROW(Source!A30)</f>
        <v>30</v>
      </c>
      <c r="B9">
        <v>72442871</v>
      </c>
      <c r="C9">
        <v>72443057</v>
      </c>
      <c r="D9">
        <v>27741955</v>
      </c>
      <c r="E9">
        <v>1</v>
      </c>
      <c r="F9">
        <v>1</v>
      </c>
      <c r="G9">
        <v>1</v>
      </c>
      <c r="H9">
        <v>1</v>
      </c>
      <c r="I9" t="s">
        <v>195</v>
      </c>
      <c r="J9" t="s">
        <v>6</v>
      </c>
      <c r="K9" t="s">
        <v>196</v>
      </c>
      <c r="L9">
        <v>1369</v>
      </c>
      <c r="N9">
        <v>1013</v>
      </c>
      <c r="O9" t="s">
        <v>192</v>
      </c>
      <c r="P9" t="s">
        <v>192</v>
      </c>
      <c r="Q9">
        <v>1</v>
      </c>
      <c r="W9">
        <v>0</v>
      </c>
      <c r="X9">
        <v>1824310049</v>
      </c>
      <c r="Y9">
        <f t="shared" si="0"/>
        <v>2.488</v>
      </c>
      <c r="AA9">
        <v>0</v>
      </c>
      <c r="AB9">
        <v>0</v>
      </c>
      <c r="AC9">
        <v>0</v>
      </c>
      <c r="AD9">
        <v>15.62</v>
      </c>
      <c r="AE9">
        <v>0</v>
      </c>
      <c r="AF9">
        <v>0</v>
      </c>
      <c r="AG9">
        <v>0</v>
      </c>
      <c r="AH9">
        <v>15.62</v>
      </c>
      <c r="AI9">
        <v>1</v>
      </c>
      <c r="AJ9">
        <v>1</v>
      </c>
      <c r="AK9">
        <v>1</v>
      </c>
      <c r="AL9">
        <v>1</v>
      </c>
      <c r="AM9">
        <v>0</v>
      </c>
      <c r="AN9">
        <v>0</v>
      </c>
      <c r="AO9">
        <v>1</v>
      </c>
      <c r="AP9">
        <v>1</v>
      </c>
      <c r="AQ9">
        <v>0</v>
      </c>
      <c r="AR9">
        <v>0</v>
      </c>
      <c r="AS9" t="s">
        <v>6</v>
      </c>
      <c r="AT9">
        <v>3.11</v>
      </c>
      <c r="AU9" t="s">
        <v>24</v>
      </c>
      <c r="AV9">
        <v>1</v>
      </c>
      <c r="AW9">
        <v>2</v>
      </c>
      <c r="AX9">
        <v>72443063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U9">
        <f>ROUND(AT9*Source!I30*AH9*AL9,0)</f>
        <v>2040</v>
      </c>
      <c r="CV9">
        <f>ROUND(Y9*Source!I30,9)</f>
        <v>104.496</v>
      </c>
      <c r="CW9">
        <v>0</v>
      </c>
      <c r="CX9">
        <f>ROUND(Y9*Source!I30,9)</f>
        <v>104.496</v>
      </c>
      <c r="CY9">
        <f t="shared" si="1"/>
        <v>15.62</v>
      </c>
      <c r="CZ9">
        <f t="shared" si="2"/>
        <v>15.62</v>
      </c>
      <c r="DA9">
        <f t="shared" si="3"/>
        <v>1</v>
      </c>
      <c r="DB9">
        <f t="shared" si="4"/>
        <v>38.86</v>
      </c>
      <c r="DC9">
        <f t="shared" si="5"/>
        <v>0</v>
      </c>
      <c r="DD9" t="s">
        <v>6</v>
      </c>
      <c r="DE9" t="s">
        <v>6</v>
      </c>
      <c r="DF9">
        <f t="shared" si="6"/>
        <v>0</v>
      </c>
      <c r="DG9">
        <f t="shared" si="7"/>
        <v>0</v>
      </c>
      <c r="DH9">
        <f t="shared" si="8"/>
        <v>0</v>
      </c>
      <c r="DI9">
        <f>ROUND(ROUND(AH9,0)*CX9,0)</f>
        <v>1672</v>
      </c>
      <c r="DJ9">
        <f t="shared" si="9"/>
        <v>1672</v>
      </c>
      <c r="DK9">
        <v>0</v>
      </c>
      <c r="DL9" t="s">
        <v>6</v>
      </c>
      <c r="DM9">
        <v>0</v>
      </c>
      <c r="DN9" t="s">
        <v>6</v>
      </c>
      <c r="DO9">
        <v>0</v>
      </c>
    </row>
    <row r="10" spans="1:119" x14ac:dyDescent="0.2">
      <c r="A10">
        <f>ROW(Source!A31)</f>
        <v>31</v>
      </c>
      <c r="B10">
        <v>72442872</v>
      </c>
      <c r="C10">
        <v>72443057</v>
      </c>
      <c r="D10">
        <v>27827830</v>
      </c>
      <c r="E10">
        <v>1</v>
      </c>
      <c r="F10">
        <v>1</v>
      </c>
      <c r="G10">
        <v>1</v>
      </c>
      <c r="H10">
        <v>1</v>
      </c>
      <c r="I10" t="s">
        <v>190</v>
      </c>
      <c r="J10" t="s">
        <v>6</v>
      </c>
      <c r="K10" t="s">
        <v>191</v>
      </c>
      <c r="L10">
        <v>1369</v>
      </c>
      <c r="N10">
        <v>1013</v>
      </c>
      <c r="O10" t="s">
        <v>192</v>
      </c>
      <c r="P10" t="s">
        <v>192</v>
      </c>
      <c r="Q10">
        <v>1</v>
      </c>
      <c r="W10">
        <v>0</v>
      </c>
      <c r="X10">
        <v>1557652339</v>
      </c>
      <c r="Y10">
        <f t="shared" si="0"/>
        <v>2.488</v>
      </c>
      <c r="AA10">
        <v>0</v>
      </c>
      <c r="AB10">
        <v>0</v>
      </c>
      <c r="AC10">
        <v>0</v>
      </c>
      <c r="AD10">
        <v>218.35</v>
      </c>
      <c r="AE10">
        <v>0</v>
      </c>
      <c r="AF10">
        <v>0</v>
      </c>
      <c r="AG10">
        <v>0</v>
      </c>
      <c r="AH10">
        <v>11.18</v>
      </c>
      <c r="AI10">
        <v>1</v>
      </c>
      <c r="AJ10">
        <v>1</v>
      </c>
      <c r="AK10">
        <v>1</v>
      </c>
      <c r="AL10">
        <v>19.53</v>
      </c>
      <c r="AM10">
        <v>5</v>
      </c>
      <c r="AN10">
        <v>0</v>
      </c>
      <c r="AO10">
        <v>1</v>
      </c>
      <c r="AP10">
        <v>1</v>
      </c>
      <c r="AQ10">
        <v>0</v>
      </c>
      <c r="AR10">
        <v>0</v>
      </c>
      <c r="AS10" t="s">
        <v>6</v>
      </c>
      <c r="AT10">
        <v>3.11</v>
      </c>
      <c r="AU10" t="s">
        <v>24</v>
      </c>
      <c r="AV10">
        <v>1</v>
      </c>
      <c r="AW10">
        <v>2</v>
      </c>
      <c r="AX10">
        <v>72443061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U10">
        <f>ROUND(AT10*Source!I31*AH10*AL10,0)</f>
        <v>28520</v>
      </c>
      <c r="CV10">
        <f>ROUND(Y10*Source!I31,9)</f>
        <v>104.496</v>
      </c>
      <c r="CW10">
        <v>0</v>
      </c>
      <c r="CX10">
        <f>ROUND(Y10*Source!I31,9)</f>
        <v>104.496</v>
      </c>
      <c r="CY10">
        <f t="shared" si="1"/>
        <v>218.35</v>
      </c>
      <c r="CZ10">
        <f t="shared" si="2"/>
        <v>11.18</v>
      </c>
      <c r="DA10">
        <f t="shared" si="3"/>
        <v>19.53</v>
      </c>
      <c r="DB10">
        <f t="shared" si="4"/>
        <v>27.82</v>
      </c>
      <c r="DC10">
        <f t="shared" si="5"/>
        <v>0</v>
      </c>
      <c r="DD10" t="s">
        <v>6</v>
      </c>
      <c r="DE10" t="s">
        <v>6</v>
      </c>
      <c r="DF10">
        <f t="shared" si="6"/>
        <v>0</v>
      </c>
      <c r="DG10">
        <f t="shared" si="7"/>
        <v>0</v>
      </c>
      <c r="DH10">
        <f t="shared" si="8"/>
        <v>0</v>
      </c>
      <c r="DI10">
        <f>ROUND(ROUND(AH10*AL10,0)*CX10,0)</f>
        <v>22780</v>
      </c>
      <c r="DJ10">
        <f t="shared" si="9"/>
        <v>22780</v>
      </c>
      <c r="DK10">
        <v>0</v>
      </c>
      <c r="DL10" t="s">
        <v>6</v>
      </c>
      <c r="DM10">
        <v>0</v>
      </c>
      <c r="DN10" t="s">
        <v>6</v>
      </c>
      <c r="DO10">
        <v>0</v>
      </c>
    </row>
    <row r="11" spans="1:119" x14ac:dyDescent="0.2">
      <c r="A11">
        <f>ROW(Source!A31)</f>
        <v>31</v>
      </c>
      <c r="B11">
        <v>72442872</v>
      </c>
      <c r="C11">
        <v>72443057</v>
      </c>
      <c r="D11">
        <v>27827770</v>
      </c>
      <c r="E11">
        <v>1</v>
      </c>
      <c r="F11">
        <v>1</v>
      </c>
      <c r="G11">
        <v>1</v>
      </c>
      <c r="H11">
        <v>1</v>
      </c>
      <c r="I11" t="s">
        <v>193</v>
      </c>
      <c r="J11" t="s">
        <v>6</v>
      </c>
      <c r="K11" t="s">
        <v>194</v>
      </c>
      <c r="L11">
        <v>1369</v>
      </c>
      <c r="N11">
        <v>1013</v>
      </c>
      <c r="O11" t="s">
        <v>192</v>
      </c>
      <c r="P11" t="s">
        <v>192</v>
      </c>
      <c r="Q11">
        <v>1</v>
      </c>
      <c r="W11">
        <v>0</v>
      </c>
      <c r="X11">
        <v>-1917101152</v>
      </c>
      <c r="Y11">
        <f t="shared" si="0"/>
        <v>3.3200000000000003</v>
      </c>
      <c r="AA11">
        <v>0</v>
      </c>
      <c r="AB11">
        <v>0</v>
      </c>
      <c r="AC11">
        <v>0</v>
      </c>
      <c r="AD11">
        <v>254.48</v>
      </c>
      <c r="AE11">
        <v>0</v>
      </c>
      <c r="AF11">
        <v>0</v>
      </c>
      <c r="AG11">
        <v>0</v>
      </c>
      <c r="AH11">
        <v>13.03</v>
      </c>
      <c r="AI11">
        <v>1</v>
      </c>
      <c r="AJ11">
        <v>1</v>
      </c>
      <c r="AK11">
        <v>1</v>
      </c>
      <c r="AL11">
        <v>19.53</v>
      </c>
      <c r="AM11">
        <v>5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6</v>
      </c>
      <c r="AT11">
        <v>4.1500000000000004</v>
      </c>
      <c r="AU11" t="s">
        <v>24</v>
      </c>
      <c r="AV11">
        <v>1</v>
      </c>
      <c r="AW11">
        <v>2</v>
      </c>
      <c r="AX11">
        <v>72443062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U11">
        <f>ROUND(AT11*Source!I31*AH11*AL11,0)</f>
        <v>44355</v>
      </c>
      <c r="CV11">
        <f>ROUND(Y11*Source!I31,9)</f>
        <v>139.44</v>
      </c>
      <c r="CW11">
        <v>0</v>
      </c>
      <c r="CX11">
        <f>ROUND(Y11*Source!I31,9)</f>
        <v>139.44</v>
      </c>
      <c r="CY11">
        <f t="shared" si="1"/>
        <v>254.48</v>
      </c>
      <c r="CZ11">
        <f t="shared" si="2"/>
        <v>13.03</v>
      </c>
      <c r="DA11">
        <f t="shared" si="3"/>
        <v>19.53</v>
      </c>
      <c r="DB11">
        <f t="shared" si="4"/>
        <v>43.26</v>
      </c>
      <c r="DC11">
        <f t="shared" si="5"/>
        <v>0</v>
      </c>
      <c r="DD11" t="s">
        <v>6</v>
      </c>
      <c r="DE11" t="s">
        <v>6</v>
      </c>
      <c r="DF11">
        <f t="shared" si="6"/>
        <v>0</v>
      </c>
      <c r="DG11">
        <f t="shared" si="7"/>
        <v>0</v>
      </c>
      <c r="DH11">
        <f t="shared" si="8"/>
        <v>0</v>
      </c>
      <c r="DI11">
        <f>ROUND(ROUND(AH11*AL11,0)*CX11,0)</f>
        <v>35418</v>
      </c>
      <c r="DJ11">
        <f t="shared" si="9"/>
        <v>35418</v>
      </c>
      <c r="DK11">
        <v>0</v>
      </c>
      <c r="DL11" t="s">
        <v>6</v>
      </c>
      <c r="DM11">
        <v>0</v>
      </c>
      <c r="DN11" t="s">
        <v>6</v>
      </c>
      <c r="DO11">
        <v>0</v>
      </c>
    </row>
    <row r="12" spans="1:119" x14ac:dyDescent="0.2">
      <c r="A12">
        <f>ROW(Source!A31)</f>
        <v>31</v>
      </c>
      <c r="B12">
        <v>72442872</v>
      </c>
      <c r="C12">
        <v>72443057</v>
      </c>
      <c r="D12">
        <v>27741955</v>
      </c>
      <c r="E12">
        <v>1</v>
      </c>
      <c r="F12">
        <v>1</v>
      </c>
      <c r="G12">
        <v>1</v>
      </c>
      <c r="H12">
        <v>1</v>
      </c>
      <c r="I12" t="s">
        <v>195</v>
      </c>
      <c r="J12" t="s">
        <v>6</v>
      </c>
      <c r="K12" t="s">
        <v>196</v>
      </c>
      <c r="L12">
        <v>1369</v>
      </c>
      <c r="N12">
        <v>1013</v>
      </c>
      <c r="O12" t="s">
        <v>192</v>
      </c>
      <c r="P12" t="s">
        <v>192</v>
      </c>
      <c r="Q12">
        <v>1</v>
      </c>
      <c r="W12">
        <v>0</v>
      </c>
      <c r="X12">
        <v>1824310049</v>
      </c>
      <c r="Y12">
        <f t="shared" si="0"/>
        <v>2.488</v>
      </c>
      <c r="AA12">
        <v>0</v>
      </c>
      <c r="AB12">
        <v>0</v>
      </c>
      <c r="AC12">
        <v>0</v>
      </c>
      <c r="AD12">
        <v>305.06</v>
      </c>
      <c r="AE12">
        <v>0</v>
      </c>
      <c r="AF12">
        <v>0</v>
      </c>
      <c r="AG12">
        <v>0</v>
      </c>
      <c r="AH12">
        <v>15.62</v>
      </c>
      <c r="AI12">
        <v>1</v>
      </c>
      <c r="AJ12">
        <v>1</v>
      </c>
      <c r="AK12">
        <v>1</v>
      </c>
      <c r="AL12">
        <v>19.53</v>
      </c>
      <c r="AM12">
        <v>5</v>
      </c>
      <c r="AN12">
        <v>0</v>
      </c>
      <c r="AO12">
        <v>1</v>
      </c>
      <c r="AP12">
        <v>1</v>
      </c>
      <c r="AQ12">
        <v>0</v>
      </c>
      <c r="AR12">
        <v>0</v>
      </c>
      <c r="AS12" t="s">
        <v>6</v>
      </c>
      <c r="AT12">
        <v>3.11</v>
      </c>
      <c r="AU12" t="s">
        <v>24</v>
      </c>
      <c r="AV12">
        <v>1</v>
      </c>
      <c r="AW12">
        <v>2</v>
      </c>
      <c r="AX12">
        <v>72443063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U12">
        <f>ROUND(AT12*Source!I31*AH12*AL12,0)</f>
        <v>39847</v>
      </c>
      <c r="CV12">
        <f>ROUND(Y12*Source!I31,9)</f>
        <v>104.496</v>
      </c>
      <c r="CW12">
        <v>0</v>
      </c>
      <c r="CX12">
        <f>ROUND(Y12*Source!I31,9)</f>
        <v>104.496</v>
      </c>
      <c r="CY12">
        <f t="shared" si="1"/>
        <v>305.06</v>
      </c>
      <c r="CZ12">
        <f t="shared" si="2"/>
        <v>15.62</v>
      </c>
      <c r="DA12">
        <f t="shared" si="3"/>
        <v>19.53</v>
      </c>
      <c r="DB12">
        <f t="shared" si="4"/>
        <v>38.86</v>
      </c>
      <c r="DC12">
        <f t="shared" si="5"/>
        <v>0</v>
      </c>
      <c r="DD12" t="s">
        <v>6</v>
      </c>
      <c r="DE12" t="s">
        <v>6</v>
      </c>
      <c r="DF12">
        <f t="shared" si="6"/>
        <v>0</v>
      </c>
      <c r="DG12">
        <f t="shared" si="7"/>
        <v>0</v>
      </c>
      <c r="DH12">
        <f t="shared" si="8"/>
        <v>0</v>
      </c>
      <c r="DI12">
        <f>ROUND(ROUND(AH12*AL12,0)*CX12,0)</f>
        <v>31871</v>
      </c>
      <c r="DJ12">
        <f t="shared" si="9"/>
        <v>31871</v>
      </c>
      <c r="DK12">
        <v>0</v>
      </c>
      <c r="DL12" t="s">
        <v>6</v>
      </c>
      <c r="DM12">
        <v>0</v>
      </c>
      <c r="DN12" t="s">
        <v>6</v>
      </c>
      <c r="DO12">
        <v>0</v>
      </c>
    </row>
    <row r="13" spans="1:119" x14ac:dyDescent="0.2">
      <c r="A13">
        <f>ROW(Source!A67)</f>
        <v>67</v>
      </c>
      <c r="B13">
        <v>72442871</v>
      </c>
      <c r="C13">
        <v>72443064</v>
      </c>
      <c r="D13">
        <v>27834061</v>
      </c>
      <c r="E13">
        <v>1</v>
      </c>
      <c r="F13">
        <v>1</v>
      </c>
      <c r="G13">
        <v>1</v>
      </c>
      <c r="H13">
        <v>1</v>
      </c>
      <c r="I13" t="s">
        <v>197</v>
      </c>
      <c r="J13" t="s">
        <v>6</v>
      </c>
      <c r="K13" t="s">
        <v>198</v>
      </c>
      <c r="L13">
        <v>1369</v>
      </c>
      <c r="N13">
        <v>1013</v>
      </c>
      <c r="O13" t="s">
        <v>192</v>
      </c>
      <c r="P13" t="s">
        <v>192</v>
      </c>
      <c r="Q13">
        <v>1</v>
      </c>
      <c r="W13">
        <v>0</v>
      </c>
      <c r="X13">
        <v>640661137</v>
      </c>
      <c r="Y13">
        <f t="shared" ref="Y13:Y24" si="10">AT13</f>
        <v>13.893000000000001</v>
      </c>
      <c r="AA13">
        <v>0</v>
      </c>
      <c r="AB13">
        <v>0</v>
      </c>
      <c r="AC13">
        <v>0</v>
      </c>
      <c r="AD13">
        <v>9.6999999999999993</v>
      </c>
      <c r="AE13">
        <v>0</v>
      </c>
      <c r="AF13">
        <v>0</v>
      </c>
      <c r="AG13">
        <v>0</v>
      </c>
      <c r="AH13">
        <v>9.6999999999999993</v>
      </c>
      <c r="AI13">
        <v>1</v>
      </c>
      <c r="AJ13">
        <v>1</v>
      </c>
      <c r="AK13">
        <v>1</v>
      </c>
      <c r="AL13">
        <v>1</v>
      </c>
      <c r="AM13">
        <v>0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6</v>
      </c>
      <c r="AT13">
        <v>13.893000000000001</v>
      </c>
      <c r="AU13" t="s">
        <v>6</v>
      </c>
      <c r="AV13">
        <v>1</v>
      </c>
      <c r="AW13">
        <v>2</v>
      </c>
      <c r="AX13">
        <v>72443068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U13">
        <f>ROUND(AT13*Source!I67*AH13*AL13,0)</f>
        <v>539</v>
      </c>
      <c r="CV13">
        <f>ROUND(Y13*Source!I67,9)</f>
        <v>55.572000000000003</v>
      </c>
      <c r="CW13">
        <v>0</v>
      </c>
      <c r="CX13">
        <f>ROUND(Y13*Source!I67,9)</f>
        <v>55.572000000000003</v>
      </c>
      <c r="CY13">
        <f t="shared" si="1"/>
        <v>9.6999999999999993</v>
      </c>
      <c r="CZ13">
        <f t="shared" si="2"/>
        <v>9.6999999999999993</v>
      </c>
      <c r="DA13">
        <f t="shared" si="3"/>
        <v>1</v>
      </c>
      <c r="DB13">
        <f t="shared" ref="DB13:DB24" si="11">ROUND(ROUND(AT13*CZ13,2),2)</f>
        <v>134.76</v>
      </c>
      <c r="DC13">
        <f t="shared" ref="DC13:DC24" si="12">ROUND(ROUND(AT13*AG13,2),2)</f>
        <v>0</v>
      </c>
      <c r="DD13" t="s">
        <v>6</v>
      </c>
      <c r="DE13" t="s">
        <v>6</v>
      </c>
      <c r="DF13">
        <f t="shared" si="6"/>
        <v>0</v>
      </c>
      <c r="DG13">
        <f t="shared" si="7"/>
        <v>0</v>
      </c>
      <c r="DH13">
        <f t="shared" si="8"/>
        <v>0</v>
      </c>
      <c r="DI13">
        <f>ROUND(ROUND(AH13,0)*CX13,0)</f>
        <v>556</v>
      </c>
      <c r="DJ13">
        <f t="shared" si="9"/>
        <v>556</v>
      </c>
      <c r="DK13">
        <v>0</v>
      </c>
      <c r="DL13" t="s">
        <v>6</v>
      </c>
      <c r="DM13">
        <v>0</v>
      </c>
      <c r="DN13" t="s">
        <v>6</v>
      </c>
      <c r="DO13">
        <v>0</v>
      </c>
    </row>
    <row r="14" spans="1:119" x14ac:dyDescent="0.2">
      <c r="A14">
        <f>ROW(Source!A67)</f>
        <v>67</v>
      </c>
      <c r="B14">
        <v>72442871</v>
      </c>
      <c r="C14">
        <v>72443064</v>
      </c>
      <c r="D14">
        <v>27741955</v>
      </c>
      <c r="E14">
        <v>1</v>
      </c>
      <c r="F14">
        <v>1</v>
      </c>
      <c r="G14">
        <v>1</v>
      </c>
      <c r="H14">
        <v>1</v>
      </c>
      <c r="I14" t="s">
        <v>195</v>
      </c>
      <c r="J14" t="s">
        <v>6</v>
      </c>
      <c r="K14" t="s">
        <v>196</v>
      </c>
      <c r="L14">
        <v>1369</v>
      </c>
      <c r="N14">
        <v>1013</v>
      </c>
      <c r="O14" t="s">
        <v>192</v>
      </c>
      <c r="P14" t="s">
        <v>192</v>
      </c>
      <c r="Q14">
        <v>1</v>
      </c>
      <c r="W14">
        <v>0</v>
      </c>
      <c r="X14">
        <v>1824310049</v>
      </c>
      <c r="Y14">
        <f t="shared" si="10"/>
        <v>13.893000000000001</v>
      </c>
      <c r="AA14">
        <v>0</v>
      </c>
      <c r="AB14">
        <v>0</v>
      </c>
      <c r="AC14">
        <v>0</v>
      </c>
      <c r="AD14">
        <v>15.62</v>
      </c>
      <c r="AE14">
        <v>0</v>
      </c>
      <c r="AF14">
        <v>0</v>
      </c>
      <c r="AG14">
        <v>0</v>
      </c>
      <c r="AH14">
        <v>15.62</v>
      </c>
      <c r="AI14">
        <v>1</v>
      </c>
      <c r="AJ14">
        <v>1</v>
      </c>
      <c r="AK14">
        <v>1</v>
      </c>
      <c r="AL14">
        <v>1</v>
      </c>
      <c r="AM14">
        <v>0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6</v>
      </c>
      <c r="AT14">
        <v>13.893000000000001</v>
      </c>
      <c r="AU14" t="s">
        <v>6</v>
      </c>
      <c r="AV14">
        <v>1</v>
      </c>
      <c r="AW14">
        <v>2</v>
      </c>
      <c r="AX14">
        <v>72443069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U14">
        <f>ROUND(AT14*Source!I67*AH14*AL14,0)</f>
        <v>868</v>
      </c>
      <c r="CV14">
        <f>ROUND(Y14*Source!I67,9)</f>
        <v>55.572000000000003</v>
      </c>
      <c r="CW14">
        <v>0</v>
      </c>
      <c r="CX14">
        <f>ROUND(Y14*Source!I67,9)</f>
        <v>55.572000000000003</v>
      </c>
      <c r="CY14">
        <f t="shared" si="1"/>
        <v>15.62</v>
      </c>
      <c r="CZ14">
        <f t="shared" si="2"/>
        <v>15.62</v>
      </c>
      <c r="DA14">
        <f t="shared" si="3"/>
        <v>1</v>
      </c>
      <c r="DB14">
        <f t="shared" si="11"/>
        <v>217.01</v>
      </c>
      <c r="DC14">
        <f t="shared" si="12"/>
        <v>0</v>
      </c>
      <c r="DD14" t="s">
        <v>6</v>
      </c>
      <c r="DE14" t="s">
        <v>6</v>
      </c>
      <c r="DF14">
        <f t="shared" si="6"/>
        <v>0</v>
      </c>
      <c r="DG14">
        <f t="shared" si="7"/>
        <v>0</v>
      </c>
      <c r="DH14">
        <f t="shared" si="8"/>
        <v>0</v>
      </c>
      <c r="DI14">
        <f>ROUND(ROUND(AH14,0)*CX14,0)</f>
        <v>889</v>
      </c>
      <c r="DJ14">
        <f t="shared" si="9"/>
        <v>889</v>
      </c>
      <c r="DK14">
        <v>0</v>
      </c>
      <c r="DL14" t="s">
        <v>6</v>
      </c>
      <c r="DM14">
        <v>0</v>
      </c>
      <c r="DN14" t="s">
        <v>6</v>
      </c>
      <c r="DO14">
        <v>0</v>
      </c>
    </row>
    <row r="15" spans="1:119" x14ac:dyDescent="0.2">
      <c r="A15">
        <f>ROW(Source!A67)</f>
        <v>67</v>
      </c>
      <c r="B15">
        <v>72442871</v>
      </c>
      <c r="C15">
        <v>72443064</v>
      </c>
      <c r="D15">
        <v>27750356</v>
      </c>
      <c r="E15">
        <v>1</v>
      </c>
      <c r="F15">
        <v>1</v>
      </c>
      <c r="G15">
        <v>1</v>
      </c>
      <c r="H15">
        <v>1</v>
      </c>
      <c r="I15" t="s">
        <v>199</v>
      </c>
      <c r="J15" t="s">
        <v>6</v>
      </c>
      <c r="K15" t="s">
        <v>200</v>
      </c>
      <c r="L15">
        <v>1369</v>
      </c>
      <c r="N15">
        <v>1013</v>
      </c>
      <c r="O15" t="s">
        <v>192</v>
      </c>
      <c r="P15" t="s">
        <v>192</v>
      </c>
      <c r="Q15">
        <v>1</v>
      </c>
      <c r="W15">
        <v>0</v>
      </c>
      <c r="X15">
        <v>2041351331</v>
      </c>
      <c r="Y15">
        <f t="shared" si="10"/>
        <v>18.524000000000001</v>
      </c>
      <c r="AA15">
        <v>0</v>
      </c>
      <c r="AB15">
        <v>0</v>
      </c>
      <c r="AC15">
        <v>0</v>
      </c>
      <c r="AD15">
        <v>17.07</v>
      </c>
      <c r="AE15">
        <v>0</v>
      </c>
      <c r="AF15">
        <v>0</v>
      </c>
      <c r="AG15">
        <v>0</v>
      </c>
      <c r="AH15">
        <v>17.07</v>
      </c>
      <c r="AI15">
        <v>1</v>
      </c>
      <c r="AJ15">
        <v>1</v>
      </c>
      <c r="AK15">
        <v>1</v>
      </c>
      <c r="AL15">
        <v>1</v>
      </c>
      <c r="AM15">
        <v>0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6</v>
      </c>
      <c r="AT15">
        <v>18.524000000000001</v>
      </c>
      <c r="AU15" t="s">
        <v>6</v>
      </c>
      <c r="AV15">
        <v>1</v>
      </c>
      <c r="AW15">
        <v>2</v>
      </c>
      <c r="AX15">
        <v>72443070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U15">
        <f>ROUND(AT15*Source!I67*AH15*AL15,0)</f>
        <v>1265</v>
      </c>
      <c r="CV15">
        <f>ROUND(Y15*Source!I67,9)</f>
        <v>74.096000000000004</v>
      </c>
      <c r="CW15">
        <v>0</v>
      </c>
      <c r="CX15">
        <f>ROUND(Y15*Source!I67,9)</f>
        <v>74.096000000000004</v>
      </c>
      <c r="CY15">
        <f t="shared" si="1"/>
        <v>17.07</v>
      </c>
      <c r="CZ15">
        <f t="shared" si="2"/>
        <v>17.07</v>
      </c>
      <c r="DA15">
        <f t="shared" si="3"/>
        <v>1</v>
      </c>
      <c r="DB15">
        <f t="shared" si="11"/>
        <v>316.2</v>
      </c>
      <c r="DC15">
        <f t="shared" si="12"/>
        <v>0</v>
      </c>
      <c r="DD15" t="s">
        <v>6</v>
      </c>
      <c r="DE15" t="s">
        <v>6</v>
      </c>
      <c r="DF15">
        <f t="shared" si="6"/>
        <v>0</v>
      </c>
      <c r="DG15">
        <f t="shared" si="7"/>
        <v>0</v>
      </c>
      <c r="DH15">
        <f t="shared" si="8"/>
        <v>0</v>
      </c>
      <c r="DI15">
        <f>ROUND(ROUND(AH15,0)*CX15,0)</f>
        <v>1260</v>
      </c>
      <c r="DJ15">
        <f t="shared" si="9"/>
        <v>1260</v>
      </c>
      <c r="DK15">
        <v>0</v>
      </c>
      <c r="DL15" t="s">
        <v>6</v>
      </c>
      <c r="DM15">
        <v>0</v>
      </c>
      <c r="DN15" t="s">
        <v>6</v>
      </c>
      <c r="DO15">
        <v>0</v>
      </c>
    </row>
    <row r="16" spans="1:119" x14ac:dyDescent="0.2">
      <c r="A16">
        <f>ROW(Source!A68)</f>
        <v>68</v>
      </c>
      <c r="B16">
        <v>72442872</v>
      </c>
      <c r="C16">
        <v>72443064</v>
      </c>
      <c r="D16">
        <v>27834061</v>
      </c>
      <c r="E16">
        <v>1</v>
      </c>
      <c r="F16">
        <v>1</v>
      </c>
      <c r="G16">
        <v>1</v>
      </c>
      <c r="H16">
        <v>1</v>
      </c>
      <c r="I16" t="s">
        <v>197</v>
      </c>
      <c r="J16" t="s">
        <v>6</v>
      </c>
      <c r="K16" t="s">
        <v>198</v>
      </c>
      <c r="L16">
        <v>1369</v>
      </c>
      <c r="N16">
        <v>1013</v>
      </c>
      <c r="O16" t="s">
        <v>192</v>
      </c>
      <c r="P16" t="s">
        <v>192</v>
      </c>
      <c r="Q16">
        <v>1</v>
      </c>
      <c r="W16">
        <v>0</v>
      </c>
      <c r="X16">
        <v>640661137</v>
      </c>
      <c r="Y16">
        <f t="shared" si="10"/>
        <v>13.893000000000001</v>
      </c>
      <c r="AA16">
        <v>0</v>
      </c>
      <c r="AB16">
        <v>0</v>
      </c>
      <c r="AC16">
        <v>0</v>
      </c>
      <c r="AD16">
        <v>97.97</v>
      </c>
      <c r="AE16">
        <v>0</v>
      </c>
      <c r="AF16">
        <v>0</v>
      </c>
      <c r="AG16">
        <v>0</v>
      </c>
      <c r="AH16">
        <v>9.6999999999999993</v>
      </c>
      <c r="AI16">
        <v>1</v>
      </c>
      <c r="AJ16">
        <v>1</v>
      </c>
      <c r="AK16">
        <v>1</v>
      </c>
      <c r="AL16">
        <v>10.1</v>
      </c>
      <c r="AM16">
        <v>5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6</v>
      </c>
      <c r="AT16">
        <v>13.893000000000001</v>
      </c>
      <c r="AU16" t="s">
        <v>6</v>
      </c>
      <c r="AV16">
        <v>1</v>
      </c>
      <c r="AW16">
        <v>2</v>
      </c>
      <c r="AX16">
        <v>72443068</v>
      </c>
      <c r="AY16">
        <v>1</v>
      </c>
      <c r="AZ16">
        <v>0</v>
      </c>
      <c r="BA16">
        <v>17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U16">
        <f>ROUND(AT16*Source!I68*AH16*AL16,0)</f>
        <v>5444</v>
      </c>
      <c r="CV16">
        <f>ROUND(Y16*Source!I68,9)</f>
        <v>55.572000000000003</v>
      </c>
      <c r="CW16">
        <v>0</v>
      </c>
      <c r="CX16">
        <f>ROUND(Y16*Source!I68,9)</f>
        <v>55.572000000000003</v>
      </c>
      <c r="CY16">
        <f t="shared" si="1"/>
        <v>97.97</v>
      </c>
      <c r="CZ16">
        <f t="shared" si="2"/>
        <v>9.6999999999999993</v>
      </c>
      <c r="DA16">
        <f t="shared" si="3"/>
        <v>10.1</v>
      </c>
      <c r="DB16">
        <f t="shared" si="11"/>
        <v>134.76</v>
      </c>
      <c r="DC16">
        <f t="shared" si="12"/>
        <v>0</v>
      </c>
      <c r="DD16" t="s">
        <v>6</v>
      </c>
      <c r="DE16" t="s">
        <v>6</v>
      </c>
      <c r="DF16">
        <f t="shared" si="6"/>
        <v>0</v>
      </c>
      <c r="DG16">
        <f t="shared" si="7"/>
        <v>0</v>
      </c>
      <c r="DH16">
        <f t="shared" si="8"/>
        <v>0</v>
      </c>
      <c r="DI16">
        <f>ROUND(ROUND(AH16*AL16,0)*CX16,0)</f>
        <v>5446</v>
      </c>
      <c r="DJ16">
        <f t="shared" si="9"/>
        <v>5446</v>
      </c>
      <c r="DK16">
        <v>0</v>
      </c>
      <c r="DL16" t="s">
        <v>6</v>
      </c>
      <c r="DM16">
        <v>0</v>
      </c>
      <c r="DN16" t="s">
        <v>6</v>
      </c>
      <c r="DO16">
        <v>0</v>
      </c>
    </row>
    <row r="17" spans="1:119" x14ac:dyDescent="0.2">
      <c r="A17">
        <f>ROW(Source!A68)</f>
        <v>68</v>
      </c>
      <c r="B17">
        <v>72442872</v>
      </c>
      <c r="C17">
        <v>72443064</v>
      </c>
      <c r="D17">
        <v>27741955</v>
      </c>
      <c r="E17">
        <v>1</v>
      </c>
      <c r="F17">
        <v>1</v>
      </c>
      <c r="G17">
        <v>1</v>
      </c>
      <c r="H17">
        <v>1</v>
      </c>
      <c r="I17" t="s">
        <v>195</v>
      </c>
      <c r="J17" t="s">
        <v>6</v>
      </c>
      <c r="K17" t="s">
        <v>196</v>
      </c>
      <c r="L17">
        <v>1369</v>
      </c>
      <c r="N17">
        <v>1013</v>
      </c>
      <c r="O17" t="s">
        <v>192</v>
      </c>
      <c r="P17" t="s">
        <v>192</v>
      </c>
      <c r="Q17">
        <v>1</v>
      </c>
      <c r="W17">
        <v>0</v>
      </c>
      <c r="X17">
        <v>1824310049</v>
      </c>
      <c r="Y17">
        <f t="shared" si="10"/>
        <v>13.893000000000001</v>
      </c>
      <c r="AA17">
        <v>0</v>
      </c>
      <c r="AB17">
        <v>0</v>
      </c>
      <c r="AC17">
        <v>0</v>
      </c>
      <c r="AD17">
        <v>157.76</v>
      </c>
      <c r="AE17">
        <v>0</v>
      </c>
      <c r="AF17">
        <v>0</v>
      </c>
      <c r="AG17">
        <v>0</v>
      </c>
      <c r="AH17">
        <v>15.62</v>
      </c>
      <c r="AI17">
        <v>1</v>
      </c>
      <c r="AJ17">
        <v>1</v>
      </c>
      <c r="AK17">
        <v>1</v>
      </c>
      <c r="AL17">
        <v>10.1</v>
      </c>
      <c r="AM17">
        <v>5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6</v>
      </c>
      <c r="AT17">
        <v>13.893000000000001</v>
      </c>
      <c r="AU17" t="s">
        <v>6</v>
      </c>
      <c r="AV17">
        <v>1</v>
      </c>
      <c r="AW17">
        <v>2</v>
      </c>
      <c r="AX17">
        <v>72443069</v>
      </c>
      <c r="AY17">
        <v>1</v>
      </c>
      <c r="AZ17">
        <v>0</v>
      </c>
      <c r="BA17">
        <v>18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U17">
        <f>ROUND(AT17*Source!I68*AH17*AL17,0)</f>
        <v>8767</v>
      </c>
      <c r="CV17">
        <f>ROUND(Y17*Source!I68,9)</f>
        <v>55.572000000000003</v>
      </c>
      <c r="CW17">
        <v>0</v>
      </c>
      <c r="CX17">
        <f>ROUND(Y17*Source!I68,9)</f>
        <v>55.572000000000003</v>
      </c>
      <c r="CY17">
        <f t="shared" si="1"/>
        <v>157.76</v>
      </c>
      <c r="CZ17">
        <f t="shared" si="2"/>
        <v>15.62</v>
      </c>
      <c r="DA17">
        <f t="shared" si="3"/>
        <v>10.1</v>
      </c>
      <c r="DB17">
        <f t="shared" si="11"/>
        <v>217.01</v>
      </c>
      <c r="DC17">
        <f t="shared" si="12"/>
        <v>0</v>
      </c>
      <c r="DD17" t="s">
        <v>6</v>
      </c>
      <c r="DE17" t="s">
        <v>6</v>
      </c>
      <c r="DF17">
        <f t="shared" si="6"/>
        <v>0</v>
      </c>
      <c r="DG17">
        <f t="shared" si="7"/>
        <v>0</v>
      </c>
      <c r="DH17">
        <f t="shared" si="8"/>
        <v>0</v>
      </c>
      <c r="DI17">
        <f>ROUND(ROUND(AH17*AL17,0)*CX17,0)</f>
        <v>8780</v>
      </c>
      <c r="DJ17">
        <f t="shared" si="9"/>
        <v>8780</v>
      </c>
      <c r="DK17">
        <v>0</v>
      </c>
      <c r="DL17" t="s">
        <v>6</v>
      </c>
      <c r="DM17">
        <v>0</v>
      </c>
      <c r="DN17" t="s">
        <v>6</v>
      </c>
      <c r="DO17">
        <v>0</v>
      </c>
    </row>
    <row r="18" spans="1:119" x14ac:dyDescent="0.2">
      <c r="A18">
        <f>ROW(Source!A68)</f>
        <v>68</v>
      </c>
      <c r="B18">
        <v>72442872</v>
      </c>
      <c r="C18">
        <v>72443064</v>
      </c>
      <c r="D18">
        <v>27750356</v>
      </c>
      <c r="E18">
        <v>1</v>
      </c>
      <c r="F18">
        <v>1</v>
      </c>
      <c r="G18">
        <v>1</v>
      </c>
      <c r="H18">
        <v>1</v>
      </c>
      <c r="I18" t="s">
        <v>199</v>
      </c>
      <c r="J18" t="s">
        <v>6</v>
      </c>
      <c r="K18" t="s">
        <v>200</v>
      </c>
      <c r="L18">
        <v>1369</v>
      </c>
      <c r="N18">
        <v>1013</v>
      </c>
      <c r="O18" t="s">
        <v>192</v>
      </c>
      <c r="P18" t="s">
        <v>192</v>
      </c>
      <c r="Q18">
        <v>1</v>
      </c>
      <c r="W18">
        <v>0</v>
      </c>
      <c r="X18">
        <v>2041351331</v>
      </c>
      <c r="Y18">
        <f t="shared" si="10"/>
        <v>18.524000000000001</v>
      </c>
      <c r="AA18">
        <v>0</v>
      </c>
      <c r="AB18">
        <v>0</v>
      </c>
      <c r="AC18">
        <v>0</v>
      </c>
      <c r="AD18">
        <v>172.41</v>
      </c>
      <c r="AE18">
        <v>0</v>
      </c>
      <c r="AF18">
        <v>0</v>
      </c>
      <c r="AG18">
        <v>0</v>
      </c>
      <c r="AH18">
        <v>17.07</v>
      </c>
      <c r="AI18">
        <v>1</v>
      </c>
      <c r="AJ18">
        <v>1</v>
      </c>
      <c r="AK18">
        <v>1</v>
      </c>
      <c r="AL18">
        <v>10.1</v>
      </c>
      <c r="AM18">
        <v>5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6</v>
      </c>
      <c r="AT18">
        <v>18.524000000000001</v>
      </c>
      <c r="AU18" t="s">
        <v>6</v>
      </c>
      <c r="AV18">
        <v>1</v>
      </c>
      <c r="AW18">
        <v>2</v>
      </c>
      <c r="AX18">
        <v>72443070</v>
      </c>
      <c r="AY18">
        <v>1</v>
      </c>
      <c r="AZ18">
        <v>0</v>
      </c>
      <c r="BA18">
        <v>19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U18">
        <f>ROUND(AT18*Source!I68*AH18*AL18,0)</f>
        <v>12775</v>
      </c>
      <c r="CV18">
        <f>ROUND(Y18*Source!I68,9)</f>
        <v>74.096000000000004</v>
      </c>
      <c r="CW18">
        <v>0</v>
      </c>
      <c r="CX18">
        <f>ROUND(Y18*Source!I68,9)</f>
        <v>74.096000000000004</v>
      </c>
      <c r="CY18">
        <f t="shared" si="1"/>
        <v>172.41</v>
      </c>
      <c r="CZ18">
        <f t="shared" si="2"/>
        <v>17.07</v>
      </c>
      <c r="DA18">
        <f t="shared" si="3"/>
        <v>10.1</v>
      </c>
      <c r="DB18">
        <f t="shared" si="11"/>
        <v>316.2</v>
      </c>
      <c r="DC18">
        <f t="shared" si="12"/>
        <v>0</v>
      </c>
      <c r="DD18" t="s">
        <v>6</v>
      </c>
      <c r="DE18" t="s">
        <v>6</v>
      </c>
      <c r="DF18">
        <f t="shared" si="6"/>
        <v>0</v>
      </c>
      <c r="DG18">
        <f t="shared" si="7"/>
        <v>0</v>
      </c>
      <c r="DH18">
        <f t="shared" si="8"/>
        <v>0</v>
      </c>
      <c r="DI18">
        <f>ROUND(ROUND(AH18*AL18,0)*CX18,0)</f>
        <v>12745</v>
      </c>
      <c r="DJ18">
        <f t="shared" si="9"/>
        <v>12745</v>
      </c>
      <c r="DK18">
        <v>0</v>
      </c>
      <c r="DL18" t="s">
        <v>6</v>
      </c>
      <c r="DM18">
        <v>0</v>
      </c>
      <c r="DN18" t="s">
        <v>6</v>
      </c>
      <c r="DO18">
        <v>0</v>
      </c>
    </row>
    <row r="19" spans="1:119" x14ac:dyDescent="0.2">
      <c r="A19">
        <f>ROW(Source!A69)</f>
        <v>69</v>
      </c>
      <c r="B19">
        <v>72442871</v>
      </c>
      <c r="C19">
        <v>72443072</v>
      </c>
      <c r="D19">
        <v>27834061</v>
      </c>
      <c r="E19">
        <v>1</v>
      </c>
      <c r="F19">
        <v>1</v>
      </c>
      <c r="G19">
        <v>1</v>
      </c>
      <c r="H19">
        <v>1</v>
      </c>
      <c r="I19" t="s">
        <v>197</v>
      </c>
      <c r="J19" t="s">
        <v>6</v>
      </c>
      <c r="K19" t="s">
        <v>198</v>
      </c>
      <c r="L19">
        <v>1369</v>
      </c>
      <c r="N19">
        <v>1013</v>
      </c>
      <c r="O19" t="s">
        <v>192</v>
      </c>
      <c r="P19" t="s">
        <v>192</v>
      </c>
      <c r="Q19">
        <v>1</v>
      </c>
      <c r="W19">
        <v>0</v>
      </c>
      <c r="X19">
        <v>640661137</v>
      </c>
      <c r="Y19">
        <f t="shared" si="10"/>
        <v>1.4976</v>
      </c>
      <c r="AA19">
        <v>0</v>
      </c>
      <c r="AB19">
        <v>0</v>
      </c>
      <c r="AC19">
        <v>0</v>
      </c>
      <c r="AD19">
        <v>9.6999999999999993</v>
      </c>
      <c r="AE19">
        <v>0</v>
      </c>
      <c r="AF19">
        <v>0</v>
      </c>
      <c r="AG19">
        <v>0</v>
      </c>
      <c r="AH19">
        <v>9.6999999999999993</v>
      </c>
      <c r="AI19">
        <v>1</v>
      </c>
      <c r="AJ19">
        <v>1</v>
      </c>
      <c r="AK19">
        <v>1</v>
      </c>
      <c r="AL19">
        <v>1</v>
      </c>
      <c r="AM19">
        <v>0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6</v>
      </c>
      <c r="AT19">
        <v>1.4976</v>
      </c>
      <c r="AU19" t="s">
        <v>6</v>
      </c>
      <c r="AV19">
        <v>1</v>
      </c>
      <c r="AW19">
        <v>2</v>
      </c>
      <c r="AX19">
        <v>72443076</v>
      </c>
      <c r="AY19">
        <v>1</v>
      </c>
      <c r="AZ19">
        <v>0</v>
      </c>
      <c r="BA19">
        <v>21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U19">
        <f>ROUND(AT19*Source!I69*AH19*AL19,0)</f>
        <v>1133</v>
      </c>
      <c r="CV19">
        <f>ROUND(Y19*Source!I69,9)</f>
        <v>116.8128</v>
      </c>
      <c r="CW19">
        <v>0</v>
      </c>
      <c r="CX19">
        <f>ROUND(Y19*Source!I69,9)</f>
        <v>116.8128</v>
      </c>
      <c r="CY19">
        <f t="shared" si="1"/>
        <v>9.6999999999999993</v>
      </c>
      <c r="CZ19">
        <f t="shared" si="2"/>
        <v>9.6999999999999993</v>
      </c>
      <c r="DA19">
        <f t="shared" si="3"/>
        <v>1</v>
      </c>
      <c r="DB19">
        <f t="shared" si="11"/>
        <v>14.53</v>
      </c>
      <c r="DC19">
        <f t="shared" si="12"/>
        <v>0</v>
      </c>
      <c r="DD19" t="s">
        <v>6</v>
      </c>
      <c r="DE19" t="s">
        <v>6</v>
      </c>
      <c r="DF19">
        <f t="shared" si="6"/>
        <v>0</v>
      </c>
      <c r="DG19">
        <f t="shared" si="7"/>
        <v>0</v>
      </c>
      <c r="DH19">
        <f t="shared" si="8"/>
        <v>0</v>
      </c>
      <c r="DI19">
        <f>ROUND(ROUND(AH19,0)*CX19,0)</f>
        <v>1168</v>
      </c>
      <c r="DJ19">
        <f t="shared" si="9"/>
        <v>1168</v>
      </c>
      <c r="DK19">
        <v>0</v>
      </c>
      <c r="DL19" t="s">
        <v>6</v>
      </c>
      <c r="DM19">
        <v>0</v>
      </c>
      <c r="DN19" t="s">
        <v>6</v>
      </c>
      <c r="DO19">
        <v>0</v>
      </c>
    </row>
    <row r="20" spans="1:119" x14ac:dyDescent="0.2">
      <c r="A20">
        <f>ROW(Source!A69)</f>
        <v>69</v>
      </c>
      <c r="B20">
        <v>72442871</v>
      </c>
      <c r="C20">
        <v>72443072</v>
      </c>
      <c r="D20">
        <v>27741955</v>
      </c>
      <c r="E20">
        <v>1</v>
      </c>
      <c r="F20">
        <v>1</v>
      </c>
      <c r="G20">
        <v>1</v>
      </c>
      <c r="H20">
        <v>1</v>
      </c>
      <c r="I20" t="s">
        <v>195</v>
      </c>
      <c r="J20" t="s">
        <v>6</v>
      </c>
      <c r="K20" t="s">
        <v>196</v>
      </c>
      <c r="L20">
        <v>1369</v>
      </c>
      <c r="N20">
        <v>1013</v>
      </c>
      <c r="O20" t="s">
        <v>192</v>
      </c>
      <c r="P20" t="s">
        <v>192</v>
      </c>
      <c r="Q20">
        <v>1</v>
      </c>
      <c r="W20">
        <v>0</v>
      </c>
      <c r="X20">
        <v>1824310049</v>
      </c>
      <c r="Y20">
        <f t="shared" si="10"/>
        <v>1.5911999999999999</v>
      </c>
      <c r="AA20">
        <v>0</v>
      </c>
      <c r="AB20">
        <v>0</v>
      </c>
      <c r="AC20">
        <v>0</v>
      </c>
      <c r="AD20">
        <v>15.62</v>
      </c>
      <c r="AE20">
        <v>0</v>
      </c>
      <c r="AF20">
        <v>0</v>
      </c>
      <c r="AG20">
        <v>0</v>
      </c>
      <c r="AH20">
        <v>15.62</v>
      </c>
      <c r="AI20">
        <v>1</v>
      </c>
      <c r="AJ20">
        <v>1</v>
      </c>
      <c r="AK20">
        <v>1</v>
      </c>
      <c r="AL20">
        <v>1</v>
      </c>
      <c r="AM20">
        <v>0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6</v>
      </c>
      <c r="AT20">
        <v>1.5911999999999999</v>
      </c>
      <c r="AU20" t="s">
        <v>6</v>
      </c>
      <c r="AV20">
        <v>1</v>
      </c>
      <c r="AW20">
        <v>2</v>
      </c>
      <c r="AX20">
        <v>72443077</v>
      </c>
      <c r="AY20">
        <v>1</v>
      </c>
      <c r="AZ20">
        <v>0</v>
      </c>
      <c r="BA20">
        <v>22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U20">
        <f>ROUND(AT20*Source!I69*AH20*AL20,0)</f>
        <v>1939</v>
      </c>
      <c r="CV20">
        <f>ROUND(Y20*Source!I69,9)</f>
        <v>124.11360000000001</v>
      </c>
      <c r="CW20">
        <v>0</v>
      </c>
      <c r="CX20">
        <f>ROUND(Y20*Source!I69,9)</f>
        <v>124.11360000000001</v>
      </c>
      <c r="CY20">
        <f t="shared" si="1"/>
        <v>15.62</v>
      </c>
      <c r="CZ20">
        <f t="shared" si="2"/>
        <v>15.62</v>
      </c>
      <c r="DA20">
        <f t="shared" si="3"/>
        <v>1</v>
      </c>
      <c r="DB20">
        <f t="shared" si="11"/>
        <v>24.85</v>
      </c>
      <c r="DC20">
        <f t="shared" si="12"/>
        <v>0</v>
      </c>
      <c r="DD20" t="s">
        <v>6</v>
      </c>
      <c r="DE20" t="s">
        <v>6</v>
      </c>
      <c r="DF20">
        <f t="shared" si="6"/>
        <v>0</v>
      </c>
      <c r="DG20">
        <f t="shared" si="7"/>
        <v>0</v>
      </c>
      <c r="DH20">
        <f t="shared" si="8"/>
        <v>0</v>
      </c>
      <c r="DI20">
        <f>ROUND(ROUND(AH20,0)*CX20,0)</f>
        <v>1986</v>
      </c>
      <c r="DJ20">
        <f t="shared" si="9"/>
        <v>1986</v>
      </c>
      <c r="DK20">
        <v>0</v>
      </c>
      <c r="DL20" t="s">
        <v>6</v>
      </c>
      <c r="DM20">
        <v>0</v>
      </c>
      <c r="DN20" t="s">
        <v>6</v>
      </c>
      <c r="DO20">
        <v>0</v>
      </c>
    </row>
    <row r="21" spans="1:119" x14ac:dyDescent="0.2">
      <c r="A21">
        <f>ROW(Source!A69)</f>
        <v>69</v>
      </c>
      <c r="B21">
        <v>72442871</v>
      </c>
      <c r="C21">
        <v>72443072</v>
      </c>
      <c r="D21">
        <v>27750356</v>
      </c>
      <c r="E21">
        <v>1</v>
      </c>
      <c r="F21">
        <v>1</v>
      </c>
      <c r="G21">
        <v>1</v>
      </c>
      <c r="H21">
        <v>1</v>
      </c>
      <c r="I21" t="s">
        <v>199</v>
      </c>
      <c r="J21" t="s">
        <v>6</v>
      </c>
      <c r="K21" t="s">
        <v>200</v>
      </c>
      <c r="L21">
        <v>1369</v>
      </c>
      <c r="N21">
        <v>1013</v>
      </c>
      <c r="O21" t="s">
        <v>192</v>
      </c>
      <c r="P21" t="s">
        <v>192</v>
      </c>
      <c r="Q21">
        <v>1</v>
      </c>
      <c r="W21">
        <v>0</v>
      </c>
      <c r="X21">
        <v>2041351331</v>
      </c>
      <c r="Y21">
        <f t="shared" si="10"/>
        <v>1.5911999999999999</v>
      </c>
      <c r="AA21">
        <v>0</v>
      </c>
      <c r="AB21">
        <v>0</v>
      </c>
      <c r="AC21">
        <v>0</v>
      </c>
      <c r="AD21">
        <v>17.07</v>
      </c>
      <c r="AE21">
        <v>0</v>
      </c>
      <c r="AF21">
        <v>0</v>
      </c>
      <c r="AG21">
        <v>0</v>
      </c>
      <c r="AH21">
        <v>17.07</v>
      </c>
      <c r="AI21">
        <v>1</v>
      </c>
      <c r="AJ21">
        <v>1</v>
      </c>
      <c r="AK21">
        <v>1</v>
      </c>
      <c r="AL21">
        <v>1</v>
      </c>
      <c r="AM21">
        <v>0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6</v>
      </c>
      <c r="AT21">
        <v>1.5911999999999999</v>
      </c>
      <c r="AU21" t="s">
        <v>6</v>
      </c>
      <c r="AV21">
        <v>1</v>
      </c>
      <c r="AW21">
        <v>2</v>
      </c>
      <c r="AX21">
        <v>72443078</v>
      </c>
      <c r="AY21">
        <v>1</v>
      </c>
      <c r="AZ21">
        <v>0</v>
      </c>
      <c r="BA21">
        <v>23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U21">
        <f>ROUND(AT21*Source!I69*AH21*AL21,0)</f>
        <v>2119</v>
      </c>
      <c r="CV21">
        <f>ROUND(Y21*Source!I69,9)</f>
        <v>124.11360000000001</v>
      </c>
      <c r="CW21">
        <v>0</v>
      </c>
      <c r="CX21">
        <f>ROUND(Y21*Source!I69,9)</f>
        <v>124.11360000000001</v>
      </c>
      <c r="CY21">
        <f t="shared" si="1"/>
        <v>17.07</v>
      </c>
      <c r="CZ21">
        <f t="shared" si="2"/>
        <v>17.07</v>
      </c>
      <c r="DA21">
        <f t="shared" si="3"/>
        <v>1</v>
      </c>
      <c r="DB21">
        <f t="shared" si="11"/>
        <v>27.16</v>
      </c>
      <c r="DC21">
        <f t="shared" si="12"/>
        <v>0</v>
      </c>
      <c r="DD21" t="s">
        <v>6</v>
      </c>
      <c r="DE21" t="s">
        <v>6</v>
      </c>
      <c r="DF21">
        <f t="shared" si="6"/>
        <v>0</v>
      </c>
      <c r="DG21">
        <f t="shared" si="7"/>
        <v>0</v>
      </c>
      <c r="DH21">
        <f t="shared" si="8"/>
        <v>0</v>
      </c>
      <c r="DI21">
        <f>ROUND(ROUND(AH21,0)*CX21,0)</f>
        <v>2110</v>
      </c>
      <c r="DJ21">
        <f t="shared" si="9"/>
        <v>2110</v>
      </c>
      <c r="DK21">
        <v>0</v>
      </c>
      <c r="DL21" t="s">
        <v>6</v>
      </c>
      <c r="DM21">
        <v>0</v>
      </c>
      <c r="DN21" t="s">
        <v>6</v>
      </c>
      <c r="DO21">
        <v>0</v>
      </c>
    </row>
    <row r="22" spans="1:119" x14ac:dyDescent="0.2">
      <c r="A22">
        <f>ROW(Source!A70)</f>
        <v>70</v>
      </c>
      <c r="B22">
        <v>72442872</v>
      </c>
      <c r="C22">
        <v>72443072</v>
      </c>
      <c r="D22">
        <v>27834061</v>
      </c>
      <c r="E22">
        <v>1</v>
      </c>
      <c r="F22">
        <v>1</v>
      </c>
      <c r="G22">
        <v>1</v>
      </c>
      <c r="H22">
        <v>1</v>
      </c>
      <c r="I22" t="s">
        <v>197</v>
      </c>
      <c r="J22" t="s">
        <v>6</v>
      </c>
      <c r="K22" t="s">
        <v>198</v>
      </c>
      <c r="L22">
        <v>1369</v>
      </c>
      <c r="N22">
        <v>1013</v>
      </c>
      <c r="O22" t="s">
        <v>192</v>
      </c>
      <c r="P22" t="s">
        <v>192</v>
      </c>
      <c r="Q22">
        <v>1</v>
      </c>
      <c r="W22">
        <v>0</v>
      </c>
      <c r="X22">
        <v>640661137</v>
      </c>
      <c r="Y22">
        <f t="shared" si="10"/>
        <v>1.4976</v>
      </c>
      <c r="AA22">
        <v>0</v>
      </c>
      <c r="AB22">
        <v>0</v>
      </c>
      <c r="AC22">
        <v>0</v>
      </c>
      <c r="AD22">
        <v>97.97</v>
      </c>
      <c r="AE22">
        <v>0</v>
      </c>
      <c r="AF22">
        <v>0</v>
      </c>
      <c r="AG22">
        <v>0</v>
      </c>
      <c r="AH22">
        <v>9.6999999999999993</v>
      </c>
      <c r="AI22">
        <v>1</v>
      </c>
      <c r="AJ22">
        <v>1</v>
      </c>
      <c r="AK22">
        <v>1</v>
      </c>
      <c r="AL22">
        <v>10.1</v>
      </c>
      <c r="AM22">
        <v>5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6</v>
      </c>
      <c r="AT22">
        <v>1.4976</v>
      </c>
      <c r="AU22" t="s">
        <v>6</v>
      </c>
      <c r="AV22">
        <v>1</v>
      </c>
      <c r="AW22">
        <v>2</v>
      </c>
      <c r="AX22">
        <v>72443076</v>
      </c>
      <c r="AY22">
        <v>1</v>
      </c>
      <c r="AZ22">
        <v>0</v>
      </c>
      <c r="BA22">
        <v>25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U22">
        <f>ROUND(AT22*Source!I70*AH22*AL22,0)</f>
        <v>11444</v>
      </c>
      <c r="CV22">
        <f>ROUND(Y22*Source!I70,9)</f>
        <v>116.8128</v>
      </c>
      <c r="CW22">
        <v>0</v>
      </c>
      <c r="CX22">
        <f>ROUND(Y22*Source!I70,9)</f>
        <v>116.8128</v>
      </c>
      <c r="CY22">
        <f t="shared" si="1"/>
        <v>97.97</v>
      </c>
      <c r="CZ22">
        <f t="shared" si="2"/>
        <v>9.6999999999999993</v>
      </c>
      <c r="DA22">
        <f t="shared" si="3"/>
        <v>10.1</v>
      </c>
      <c r="DB22">
        <f t="shared" si="11"/>
        <v>14.53</v>
      </c>
      <c r="DC22">
        <f t="shared" si="12"/>
        <v>0</v>
      </c>
      <c r="DD22" t="s">
        <v>6</v>
      </c>
      <c r="DE22" t="s">
        <v>6</v>
      </c>
      <c r="DF22">
        <f t="shared" si="6"/>
        <v>0</v>
      </c>
      <c r="DG22">
        <f t="shared" si="7"/>
        <v>0</v>
      </c>
      <c r="DH22">
        <f t="shared" si="8"/>
        <v>0</v>
      </c>
      <c r="DI22">
        <f>ROUND(ROUND(AH22*AL22,0)*CX22,0)</f>
        <v>11448</v>
      </c>
      <c r="DJ22">
        <f t="shared" si="9"/>
        <v>11448</v>
      </c>
      <c r="DK22">
        <v>0</v>
      </c>
      <c r="DL22" t="s">
        <v>6</v>
      </c>
      <c r="DM22">
        <v>0</v>
      </c>
      <c r="DN22" t="s">
        <v>6</v>
      </c>
      <c r="DO22">
        <v>0</v>
      </c>
    </row>
    <row r="23" spans="1:119" x14ac:dyDescent="0.2">
      <c r="A23">
        <f>ROW(Source!A70)</f>
        <v>70</v>
      </c>
      <c r="B23">
        <v>72442872</v>
      </c>
      <c r="C23">
        <v>72443072</v>
      </c>
      <c r="D23">
        <v>27741955</v>
      </c>
      <c r="E23">
        <v>1</v>
      </c>
      <c r="F23">
        <v>1</v>
      </c>
      <c r="G23">
        <v>1</v>
      </c>
      <c r="H23">
        <v>1</v>
      </c>
      <c r="I23" t="s">
        <v>195</v>
      </c>
      <c r="J23" t="s">
        <v>6</v>
      </c>
      <c r="K23" t="s">
        <v>196</v>
      </c>
      <c r="L23">
        <v>1369</v>
      </c>
      <c r="N23">
        <v>1013</v>
      </c>
      <c r="O23" t="s">
        <v>192</v>
      </c>
      <c r="P23" t="s">
        <v>192</v>
      </c>
      <c r="Q23">
        <v>1</v>
      </c>
      <c r="W23">
        <v>0</v>
      </c>
      <c r="X23">
        <v>1824310049</v>
      </c>
      <c r="Y23">
        <f t="shared" si="10"/>
        <v>1.5911999999999999</v>
      </c>
      <c r="AA23">
        <v>0</v>
      </c>
      <c r="AB23">
        <v>0</v>
      </c>
      <c r="AC23">
        <v>0</v>
      </c>
      <c r="AD23">
        <v>157.76</v>
      </c>
      <c r="AE23">
        <v>0</v>
      </c>
      <c r="AF23">
        <v>0</v>
      </c>
      <c r="AG23">
        <v>0</v>
      </c>
      <c r="AH23">
        <v>15.62</v>
      </c>
      <c r="AI23">
        <v>1</v>
      </c>
      <c r="AJ23">
        <v>1</v>
      </c>
      <c r="AK23">
        <v>1</v>
      </c>
      <c r="AL23">
        <v>10.1</v>
      </c>
      <c r="AM23">
        <v>5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6</v>
      </c>
      <c r="AT23">
        <v>1.5911999999999999</v>
      </c>
      <c r="AU23" t="s">
        <v>6</v>
      </c>
      <c r="AV23">
        <v>1</v>
      </c>
      <c r="AW23">
        <v>2</v>
      </c>
      <c r="AX23">
        <v>72443077</v>
      </c>
      <c r="AY23">
        <v>1</v>
      </c>
      <c r="AZ23">
        <v>0</v>
      </c>
      <c r="BA23">
        <v>26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U23">
        <f>ROUND(AT23*Source!I70*AH23*AL23,0)</f>
        <v>19580</v>
      </c>
      <c r="CV23">
        <f>ROUND(Y23*Source!I70,9)</f>
        <v>124.11360000000001</v>
      </c>
      <c r="CW23">
        <v>0</v>
      </c>
      <c r="CX23">
        <f>ROUND(Y23*Source!I70,9)</f>
        <v>124.11360000000001</v>
      </c>
      <c r="CY23">
        <f t="shared" si="1"/>
        <v>157.76</v>
      </c>
      <c r="CZ23">
        <f t="shared" si="2"/>
        <v>15.62</v>
      </c>
      <c r="DA23">
        <f t="shared" si="3"/>
        <v>10.1</v>
      </c>
      <c r="DB23">
        <f t="shared" si="11"/>
        <v>24.85</v>
      </c>
      <c r="DC23">
        <f t="shared" si="12"/>
        <v>0</v>
      </c>
      <c r="DD23" t="s">
        <v>6</v>
      </c>
      <c r="DE23" t="s">
        <v>6</v>
      </c>
      <c r="DF23">
        <f t="shared" si="6"/>
        <v>0</v>
      </c>
      <c r="DG23">
        <f t="shared" si="7"/>
        <v>0</v>
      </c>
      <c r="DH23">
        <f t="shared" si="8"/>
        <v>0</v>
      </c>
      <c r="DI23">
        <f>ROUND(ROUND(AH23*AL23,0)*CX23,0)</f>
        <v>19610</v>
      </c>
      <c r="DJ23">
        <f t="shared" si="9"/>
        <v>19610</v>
      </c>
      <c r="DK23">
        <v>0</v>
      </c>
      <c r="DL23" t="s">
        <v>6</v>
      </c>
      <c r="DM23">
        <v>0</v>
      </c>
      <c r="DN23" t="s">
        <v>6</v>
      </c>
      <c r="DO23">
        <v>0</v>
      </c>
    </row>
    <row r="24" spans="1:119" x14ac:dyDescent="0.2">
      <c r="A24">
        <f>ROW(Source!A70)</f>
        <v>70</v>
      </c>
      <c r="B24">
        <v>72442872</v>
      </c>
      <c r="C24">
        <v>72443072</v>
      </c>
      <c r="D24">
        <v>27750356</v>
      </c>
      <c r="E24">
        <v>1</v>
      </c>
      <c r="F24">
        <v>1</v>
      </c>
      <c r="G24">
        <v>1</v>
      </c>
      <c r="H24">
        <v>1</v>
      </c>
      <c r="I24" t="s">
        <v>199</v>
      </c>
      <c r="J24" t="s">
        <v>6</v>
      </c>
      <c r="K24" t="s">
        <v>200</v>
      </c>
      <c r="L24">
        <v>1369</v>
      </c>
      <c r="N24">
        <v>1013</v>
      </c>
      <c r="O24" t="s">
        <v>192</v>
      </c>
      <c r="P24" t="s">
        <v>192</v>
      </c>
      <c r="Q24">
        <v>1</v>
      </c>
      <c r="W24">
        <v>0</v>
      </c>
      <c r="X24">
        <v>2041351331</v>
      </c>
      <c r="Y24">
        <f t="shared" si="10"/>
        <v>1.5911999999999999</v>
      </c>
      <c r="AA24">
        <v>0</v>
      </c>
      <c r="AB24">
        <v>0</v>
      </c>
      <c r="AC24">
        <v>0</v>
      </c>
      <c r="AD24">
        <v>172.41</v>
      </c>
      <c r="AE24">
        <v>0</v>
      </c>
      <c r="AF24">
        <v>0</v>
      </c>
      <c r="AG24">
        <v>0</v>
      </c>
      <c r="AH24">
        <v>17.07</v>
      </c>
      <c r="AI24">
        <v>1</v>
      </c>
      <c r="AJ24">
        <v>1</v>
      </c>
      <c r="AK24">
        <v>1</v>
      </c>
      <c r="AL24">
        <v>10.1</v>
      </c>
      <c r="AM24">
        <v>5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6</v>
      </c>
      <c r="AT24">
        <v>1.5911999999999999</v>
      </c>
      <c r="AU24" t="s">
        <v>6</v>
      </c>
      <c r="AV24">
        <v>1</v>
      </c>
      <c r="AW24">
        <v>2</v>
      </c>
      <c r="AX24">
        <v>72443078</v>
      </c>
      <c r="AY24">
        <v>1</v>
      </c>
      <c r="AZ24">
        <v>0</v>
      </c>
      <c r="BA24">
        <v>27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U24">
        <f>ROUND(AT24*Source!I70*AH24*AL24,0)</f>
        <v>21398</v>
      </c>
      <c r="CV24">
        <f>ROUND(Y24*Source!I70,9)</f>
        <v>124.11360000000001</v>
      </c>
      <c r="CW24">
        <v>0</v>
      </c>
      <c r="CX24">
        <f>ROUND(Y24*Source!I70,9)</f>
        <v>124.11360000000001</v>
      </c>
      <c r="CY24">
        <f t="shared" si="1"/>
        <v>172.41</v>
      </c>
      <c r="CZ24">
        <f t="shared" si="2"/>
        <v>17.07</v>
      </c>
      <c r="DA24">
        <f t="shared" si="3"/>
        <v>10.1</v>
      </c>
      <c r="DB24">
        <f t="shared" si="11"/>
        <v>27.16</v>
      </c>
      <c r="DC24">
        <f t="shared" si="12"/>
        <v>0</v>
      </c>
      <c r="DD24" t="s">
        <v>6</v>
      </c>
      <c r="DE24" t="s">
        <v>6</v>
      </c>
      <c r="DF24">
        <f t="shared" si="6"/>
        <v>0</v>
      </c>
      <c r="DG24">
        <f t="shared" si="7"/>
        <v>0</v>
      </c>
      <c r="DH24">
        <f t="shared" si="8"/>
        <v>0</v>
      </c>
      <c r="DI24">
        <f>ROUND(ROUND(AH24*AL24,0)*CX24,0)</f>
        <v>21348</v>
      </c>
      <c r="DJ24">
        <f t="shared" si="9"/>
        <v>21348</v>
      </c>
      <c r="DK24">
        <v>0</v>
      </c>
      <c r="DL24" t="s">
        <v>6</v>
      </c>
      <c r="DM24">
        <v>0</v>
      </c>
      <c r="DN24" t="s">
        <v>6</v>
      </c>
      <c r="DO24">
        <v>0</v>
      </c>
    </row>
    <row r="168" spans="9:9" x14ac:dyDescent="0.2">
      <c r="I168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8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ROW(Source!A28)</f>
        <v>28</v>
      </c>
      <c r="B1">
        <v>72443054</v>
      </c>
      <c r="C1">
        <v>72443050</v>
      </c>
      <c r="D1">
        <v>27827830</v>
      </c>
      <c r="E1">
        <v>1</v>
      </c>
      <c r="F1">
        <v>1</v>
      </c>
      <c r="G1">
        <v>1</v>
      </c>
      <c r="H1">
        <v>1</v>
      </c>
      <c r="I1" t="s">
        <v>190</v>
      </c>
      <c r="J1" t="s">
        <v>6</v>
      </c>
      <c r="K1" t="s">
        <v>191</v>
      </c>
      <c r="L1">
        <v>1369</v>
      </c>
      <c r="N1">
        <v>1013</v>
      </c>
      <c r="O1" t="s">
        <v>192</v>
      </c>
      <c r="P1" t="s">
        <v>192</v>
      </c>
      <c r="Q1">
        <v>1</v>
      </c>
      <c r="X1">
        <v>158.54</v>
      </c>
      <c r="Y1">
        <v>0</v>
      </c>
      <c r="Z1">
        <v>0</v>
      </c>
      <c r="AA1">
        <v>0</v>
      </c>
      <c r="AB1">
        <v>11.18</v>
      </c>
      <c r="AC1">
        <v>0</v>
      </c>
      <c r="AD1">
        <v>1</v>
      </c>
      <c r="AE1">
        <v>1</v>
      </c>
      <c r="AF1" t="s">
        <v>24</v>
      </c>
      <c r="AG1">
        <v>126.83199999999999</v>
      </c>
      <c r="AH1">
        <v>2</v>
      </c>
      <c r="AI1">
        <v>72443051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ROW(Source!A28)</f>
        <v>28</v>
      </c>
      <c r="B2">
        <v>72443055</v>
      </c>
      <c r="C2">
        <v>72443050</v>
      </c>
      <c r="D2">
        <v>27827770</v>
      </c>
      <c r="E2">
        <v>1</v>
      </c>
      <c r="F2">
        <v>1</v>
      </c>
      <c r="G2">
        <v>1</v>
      </c>
      <c r="H2">
        <v>1</v>
      </c>
      <c r="I2" t="s">
        <v>193</v>
      </c>
      <c r="J2" t="s">
        <v>6</v>
      </c>
      <c r="K2" t="s">
        <v>194</v>
      </c>
      <c r="L2">
        <v>1369</v>
      </c>
      <c r="N2">
        <v>1013</v>
      </c>
      <c r="O2" t="s">
        <v>192</v>
      </c>
      <c r="P2" t="s">
        <v>192</v>
      </c>
      <c r="Q2">
        <v>1</v>
      </c>
      <c r="X2">
        <v>211.39</v>
      </c>
      <c r="Y2">
        <v>0</v>
      </c>
      <c r="Z2">
        <v>0</v>
      </c>
      <c r="AA2">
        <v>0</v>
      </c>
      <c r="AB2">
        <v>13.03</v>
      </c>
      <c r="AC2">
        <v>0</v>
      </c>
      <c r="AD2">
        <v>1</v>
      </c>
      <c r="AE2">
        <v>1</v>
      </c>
      <c r="AF2" t="s">
        <v>24</v>
      </c>
      <c r="AG2">
        <v>169.11199999999999</v>
      </c>
      <c r="AH2">
        <v>2</v>
      </c>
      <c r="AI2">
        <v>72443052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ROW(Source!A28)</f>
        <v>28</v>
      </c>
      <c r="B3">
        <v>72443056</v>
      </c>
      <c r="C3">
        <v>72443050</v>
      </c>
      <c r="D3">
        <v>27741955</v>
      </c>
      <c r="E3">
        <v>1</v>
      </c>
      <c r="F3">
        <v>1</v>
      </c>
      <c r="G3">
        <v>1</v>
      </c>
      <c r="H3">
        <v>1</v>
      </c>
      <c r="I3" t="s">
        <v>195</v>
      </c>
      <c r="J3" t="s">
        <v>6</v>
      </c>
      <c r="K3" t="s">
        <v>196</v>
      </c>
      <c r="L3">
        <v>1369</v>
      </c>
      <c r="N3">
        <v>1013</v>
      </c>
      <c r="O3" t="s">
        <v>192</v>
      </c>
      <c r="P3" t="s">
        <v>192</v>
      </c>
      <c r="Q3">
        <v>1</v>
      </c>
      <c r="X3">
        <v>158.54</v>
      </c>
      <c r="Y3">
        <v>0</v>
      </c>
      <c r="Z3">
        <v>0</v>
      </c>
      <c r="AA3">
        <v>0</v>
      </c>
      <c r="AB3">
        <v>15.62</v>
      </c>
      <c r="AC3">
        <v>0</v>
      </c>
      <c r="AD3">
        <v>1</v>
      </c>
      <c r="AE3">
        <v>1</v>
      </c>
      <c r="AF3" t="s">
        <v>24</v>
      </c>
      <c r="AG3">
        <v>126.83199999999999</v>
      </c>
      <c r="AH3">
        <v>2</v>
      </c>
      <c r="AI3">
        <v>72443053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ROW(Source!A29)</f>
        <v>29</v>
      </c>
      <c r="B4">
        <v>72443054</v>
      </c>
      <c r="C4">
        <v>72443050</v>
      </c>
      <c r="D4">
        <v>27827830</v>
      </c>
      <c r="E4">
        <v>1</v>
      </c>
      <c r="F4">
        <v>1</v>
      </c>
      <c r="G4">
        <v>1</v>
      </c>
      <c r="H4">
        <v>1</v>
      </c>
      <c r="I4" t="s">
        <v>190</v>
      </c>
      <c r="J4" t="s">
        <v>6</v>
      </c>
      <c r="K4" t="s">
        <v>191</v>
      </c>
      <c r="L4">
        <v>1369</v>
      </c>
      <c r="N4">
        <v>1013</v>
      </c>
      <c r="O4" t="s">
        <v>192</v>
      </c>
      <c r="P4" t="s">
        <v>192</v>
      </c>
      <c r="Q4">
        <v>1</v>
      </c>
      <c r="X4">
        <v>158.54</v>
      </c>
      <c r="Y4">
        <v>0</v>
      </c>
      <c r="Z4">
        <v>0</v>
      </c>
      <c r="AA4">
        <v>0</v>
      </c>
      <c r="AB4">
        <v>11.18</v>
      </c>
      <c r="AC4">
        <v>0</v>
      </c>
      <c r="AD4">
        <v>1</v>
      </c>
      <c r="AE4">
        <v>1</v>
      </c>
      <c r="AF4" t="s">
        <v>24</v>
      </c>
      <c r="AG4">
        <v>126.83199999999999</v>
      </c>
      <c r="AH4">
        <v>2</v>
      </c>
      <c r="AI4">
        <v>72443051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ROW(Source!A29)</f>
        <v>29</v>
      </c>
      <c r="B5">
        <v>72443055</v>
      </c>
      <c r="C5">
        <v>72443050</v>
      </c>
      <c r="D5">
        <v>27827770</v>
      </c>
      <c r="E5">
        <v>1</v>
      </c>
      <c r="F5">
        <v>1</v>
      </c>
      <c r="G5">
        <v>1</v>
      </c>
      <c r="H5">
        <v>1</v>
      </c>
      <c r="I5" t="s">
        <v>193</v>
      </c>
      <c r="J5" t="s">
        <v>6</v>
      </c>
      <c r="K5" t="s">
        <v>194</v>
      </c>
      <c r="L5">
        <v>1369</v>
      </c>
      <c r="N5">
        <v>1013</v>
      </c>
      <c r="O5" t="s">
        <v>192</v>
      </c>
      <c r="P5" t="s">
        <v>192</v>
      </c>
      <c r="Q5">
        <v>1</v>
      </c>
      <c r="X5">
        <v>211.39</v>
      </c>
      <c r="Y5">
        <v>0</v>
      </c>
      <c r="Z5">
        <v>0</v>
      </c>
      <c r="AA5">
        <v>0</v>
      </c>
      <c r="AB5">
        <v>13.03</v>
      </c>
      <c r="AC5">
        <v>0</v>
      </c>
      <c r="AD5">
        <v>1</v>
      </c>
      <c r="AE5">
        <v>1</v>
      </c>
      <c r="AF5" t="s">
        <v>24</v>
      </c>
      <c r="AG5">
        <v>169.11199999999999</v>
      </c>
      <c r="AH5">
        <v>2</v>
      </c>
      <c r="AI5">
        <v>72443052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ROW(Source!A29)</f>
        <v>29</v>
      </c>
      <c r="B6">
        <v>72443056</v>
      </c>
      <c r="C6">
        <v>72443050</v>
      </c>
      <c r="D6">
        <v>27741955</v>
      </c>
      <c r="E6">
        <v>1</v>
      </c>
      <c r="F6">
        <v>1</v>
      </c>
      <c r="G6">
        <v>1</v>
      </c>
      <c r="H6">
        <v>1</v>
      </c>
      <c r="I6" t="s">
        <v>195</v>
      </c>
      <c r="J6" t="s">
        <v>6</v>
      </c>
      <c r="K6" t="s">
        <v>196</v>
      </c>
      <c r="L6">
        <v>1369</v>
      </c>
      <c r="N6">
        <v>1013</v>
      </c>
      <c r="O6" t="s">
        <v>192</v>
      </c>
      <c r="P6" t="s">
        <v>192</v>
      </c>
      <c r="Q6">
        <v>1</v>
      </c>
      <c r="X6">
        <v>158.54</v>
      </c>
      <c r="Y6">
        <v>0</v>
      </c>
      <c r="Z6">
        <v>0</v>
      </c>
      <c r="AA6">
        <v>0</v>
      </c>
      <c r="AB6">
        <v>15.62</v>
      </c>
      <c r="AC6">
        <v>0</v>
      </c>
      <c r="AD6">
        <v>1</v>
      </c>
      <c r="AE6">
        <v>1</v>
      </c>
      <c r="AF6" t="s">
        <v>24</v>
      </c>
      <c r="AG6">
        <v>126.83199999999999</v>
      </c>
      <c r="AH6">
        <v>2</v>
      </c>
      <c r="AI6">
        <v>72443053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ROW(Source!A30)</f>
        <v>30</v>
      </c>
      <c r="B7">
        <v>72443061</v>
      </c>
      <c r="C7">
        <v>72443057</v>
      </c>
      <c r="D7">
        <v>27827830</v>
      </c>
      <c r="E7">
        <v>1</v>
      </c>
      <c r="F7">
        <v>1</v>
      </c>
      <c r="G7">
        <v>1</v>
      </c>
      <c r="H7">
        <v>1</v>
      </c>
      <c r="I7" t="s">
        <v>190</v>
      </c>
      <c r="J7" t="s">
        <v>6</v>
      </c>
      <c r="K7" t="s">
        <v>191</v>
      </c>
      <c r="L7">
        <v>1369</v>
      </c>
      <c r="N7">
        <v>1013</v>
      </c>
      <c r="O7" t="s">
        <v>192</v>
      </c>
      <c r="P7" t="s">
        <v>192</v>
      </c>
      <c r="Q7">
        <v>1</v>
      </c>
      <c r="X7">
        <v>3.11</v>
      </c>
      <c r="Y7">
        <v>0</v>
      </c>
      <c r="Z7">
        <v>0</v>
      </c>
      <c r="AA7">
        <v>0</v>
      </c>
      <c r="AB7">
        <v>11.18</v>
      </c>
      <c r="AC7">
        <v>0</v>
      </c>
      <c r="AD7">
        <v>1</v>
      </c>
      <c r="AE7">
        <v>1</v>
      </c>
      <c r="AF7" t="s">
        <v>24</v>
      </c>
      <c r="AG7">
        <v>2.488</v>
      </c>
      <c r="AH7">
        <v>2</v>
      </c>
      <c r="AI7">
        <v>72443058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ROW(Source!A30)</f>
        <v>30</v>
      </c>
      <c r="B8">
        <v>72443062</v>
      </c>
      <c r="C8">
        <v>72443057</v>
      </c>
      <c r="D8">
        <v>27827770</v>
      </c>
      <c r="E8">
        <v>1</v>
      </c>
      <c r="F8">
        <v>1</v>
      </c>
      <c r="G8">
        <v>1</v>
      </c>
      <c r="H8">
        <v>1</v>
      </c>
      <c r="I8" t="s">
        <v>193</v>
      </c>
      <c r="J8" t="s">
        <v>6</v>
      </c>
      <c r="K8" t="s">
        <v>194</v>
      </c>
      <c r="L8">
        <v>1369</v>
      </c>
      <c r="N8">
        <v>1013</v>
      </c>
      <c r="O8" t="s">
        <v>192</v>
      </c>
      <c r="P8" t="s">
        <v>192</v>
      </c>
      <c r="Q8">
        <v>1</v>
      </c>
      <c r="X8">
        <v>4.1500000000000004</v>
      </c>
      <c r="Y8">
        <v>0</v>
      </c>
      <c r="Z8">
        <v>0</v>
      </c>
      <c r="AA8">
        <v>0</v>
      </c>
      <c r="AB8">
        <v>13.03</v>
      </c>
      <c r="AC8">
        <v>0</v>
      </c>
      <c r="AD8">
        <v>1</v>
      </c>
      <c r="AE8">
        <v>1</v>
      </c>
      <c r="AF8" t="s">
        <v>24</v>
      </c>
      <c r="AG8">
        <v>3.3200000000000003</v>
      </c>
      <c r="AH8">
        <v>2</v>
      </c>
      <c r="AI8">
        <v>72443059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ROW(Source!A30)</f>
        <v>30</v>
      </c>
      <c r="B9">
        <v>72443063</v>
      </c>
      <c r="C9">
        <v>72443057</v>
      </c>
      <c r="D9">
        <v>27741955</v>
      </c>
      <c r="E9">
        <v>1</v>
      </c>
      <c r="F9">
        <v>1</v>
      </c>
      <c r="G9">
        <v>1</v>
      </c>
      <c r="H9">
        <v>1</v>
      </c>
      <c r="I9" t="s">
        <v>195</v>
      </c>
      <c r="J9" t="s">
        <v>6</v>
      </c>
      <c r="K9" t="s">
        <v>196</v>
      </c>
      <c r="L9">
        <v>1369</v>
      </c>
      <c r="N9">
        <v>1013</v>
      </c>
      <c r="O9" t="s">
        <v>192</v>
      </c>
      <c r="P9" t="s">
        <v>192</v>
      </c>
      <c r="Q9">
        <v>1</v>
      </c>
      <c r="X9">
        <v>3.11</v>
      </c>
      <c r="Y9">
        <v>0</v>
      </c>
      <c r="Z9">
        <v>0</v>
      </c>
      <c r="AA9">
        <v>0</v>
      </c>
      <c r="AB9">
        <v>15.62</v>
      </c>
      <c r="AC9">
        <v>0</v>
      </c>
      <c r="AD9">
        <v>1</v>
      </c>
      <c r="AE9">
        <v>1</v>
      </c>
      <c r="AF9" t="s">
        <v>24</v>
      </c>
      <c r="AG9">
        <v>2.488</v>
      </c>
      <c r="AH9">
        <v>2</v>
      </c>
      <c r="AI9">
        <v>72443060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ROW(Source!A31)</f>
        <v>31</v>
      </c>
      <c r="B10">
        <v>72443061</v>
      </c>
      <c r="C10">
        <v>72443057</v>
      </c>
      <c r="D10">
        <v>27827830</v>
      </c>
      <c r="E10">
        <v>1</v>
      </c>
      <c r="F10">
        <v>1</v>
      </c>
      <c r="G10">
        <v>1</v>
      </c>
      <c r="H10">
        <v>1</v>
      </c>
      <c r="I10" t="s">
        <v>190</v>
      </c>
      <c r="J10" t="s">
        <v>6</v>
      </c>
      <c r="K10" t="s">
        <v>191</v>
      </c>
      <c r="L10">
        <v>1369</v>
      </c>
      <c r="N10">
        <v>1013</v>
      </c>
      <c r="O10" t="s">
        <v>192</v>
      </c>
      <c r="P10" t="s">
        <v>192</v>
      </c>
      <c r="Q10">
        <v>1</v>
      </c>
      <c r="X10">
        <v>3.11</v>
      </c>
      <c r="Y10">
        <v>0</v>
      </c>
      <c r="Z10">
        <v>0</v>
      </c>
      <c r="AA10">
        <v>0</v>
      </c>
      <c r="AB10">
        <v>11.18</v>
      </c>
      <c r="AC10">
        <v>0</v>
      </c>
      <c r="AD10">
        <v>1</v>
      </c>
      <c r="AE10">
        <v>1</v>
      </c>
      <c r="AF10" t="s">
        <v>24</v>
      </c>
      <c r="AG10">
        <v>2.488</v>
      </c>
      <c r="AH10">
        <v>2</v>
      </c>
      <c r="AI10">
        <v>72443058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ROW(Source!A31)</f>
        <v>31</v>
      </c>
      <c r="B11">
        <v>72443062</v>
      </c>
      <c r="C11">
        <v>72443057</v>
      </c>
      <c r="D11">
        <v>27827770</v>
      </c>
      <c r="E11">
        <v>1</v>
      </c>
      <c r="F11">
        <v>1</v>
      </c>
      <c r="G11">
        <v>1</v>
      </c>
      <c r="H11">
        <v>1</v>
      </c>
      <c r="I11" t="s">
        <v>193</v>
      </c>
      <c r="J11" t="s">
        <v>6</v>
      </c>
      <c r="K11" t="s">
        <v>194</v>
      </c>
      <c r="L11">
        <v>1369</v>
      </c>
      <c r="N11">
        <v>1013</v>
      </c>
      <c r="O11" t="s">
        <v>192</v>
      </c>
      <c r="P11" t="s">
        <v>192</v>
      </c>
      <c r="Q11">
        <v>1</v>
      </c>
      <c r="X11">
        <v>4.1500000000000004</v>
      </c>
      <c r="Y11">
        <v>0</v>
      </c>
      <c r="Z11">
        <v>0</v>
      </c>
      <c r="AA11">
        <v>0</v>
      </c>
      <c r="AB11">
        <v>13.03</v>
      </c>
      <c r="AC11">
        <v>0</v>
      </c>
      <c r="AD11">
        <v>1</v>
      </c>
      <c r="AE11">
        <v>1</v>
      </c>
      <c r="AF11" t="s">
        <v>24</v>
      </c>
      <c r="AG11">
        <v>3.3200000000000003</v>
      </c>
      <c r="AH11">
        <v>2</v>
      </c>
      <c r="AI11">
        <v>72443059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ROW(Source!A31)</f>
        <v>31</v>
      </c>
      <c r="B12">
        <v>72443063</v>
      </c>
      <c r="C12">
        <v>72443057</v>
      </c>
      <c r="D12">
        <v>27741955</v>
      </c>
      <c r="E12">
        <v>1</v>
      </c>
      <c r="F12">
        <v>1</v>
      </c>
      <c r="G12">
        <v>1</v>
      </c>
      <c r="H12">
        <v>1</v>
      </c>
      <c r="I12" t="s">
        <v>195</v>
      </c>
      <c r="J12" t="s">
        <v>6</v>
      </c>
      <c r="K12" t="s">
        <v>196</v>
      </c>
      <c r="L12">
        <v>1369</v>
      </c>
      <c r="N12">
        <v>1013</v>
      </c>
      <c r="O12" t="s">
        <v>192</v>
      </c>
      <c r="P12" t="s">
        <v>192</v>
      </c>
      <c r="Q12">
        <v>1</v>
      </c>
      <c r="X12">
        <v>3.11</v>
      </c>
      <c r="Y12">
        <v>0</v>
      </c>
      <c r="Z12">
        <v>0</v>
      </c>
      <c r="AA12">
        <v>0</v>
      </c>
      <c r="AB12">
        <v>15.62</v>
      </c>
      <c r="AC12">
        <v>0</v>
      </c>
      <c r="AD12">
        <v>1</v>
      </c>
      <c r="AE12">
        <v>1</v>
      </c>
      <c r="AF12" t="s">
        <v>24</v>
      </c>
      <c r="AG12">
        <v>2.488</v>
      </c>
      <c r="AH12">
        <v>2</v>
      </c>
      <c r="AI12">
        <v>72443060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ROW(Source!A67)</f>
        <v>67</v>
      </c>
      <c r="B13">
        <v>72443068</v>
      </c>
      <c r="C13">
        <v>72443064</v>
      </c>
      <c r="D13">
        <v>27834061</v>
      </c>
      <c r="E13">
        <v>1</v>
      </c>
      <c r="F13">
        <v>1</v>
      </c>
      <c r="G13">
        <v>1</v>
      </c>
      <c r="H13">
        <v>1</v>
      </c>
      <c r="I13" t="s">
        <v>197</v>
      </c>
      <c r="J13" t="s">
        <v>6</v>
      </c>
      <c r="K13" t="s">
        <v>198</v>
      </c>
      <c r="L13">
        <v>1369</v>
      </c>
      <c r="N13">
        <v>1013</v>
      </c>
      <c r="O13" t="s">
        <v>192</v>
      </c>
      <c r="P13" t="s">
        <v>192</v>
      </c>
      <c r="Q13">
        <v>1</v>
      </c>
      <c r="X13">
        <v>13.893000000000001</v>
      </c>
      <c r="Y13">
        <v>0</v>
      </c>
      <c r="Z13">
        <v>0</v>
      </c>
      <c r="AA13">
        <v>0</v>
      </c>
      <c r="AB13">
        <v>9.6999999999999993</v>
      </c>
      <c r="AC13">
        <v>0</v>
      </c>
      <c r="AD13">
        <v>1</v>
      </c>
      <c r="AE13">
        <v>1</v>
      </c>
      <c r="AF13" t="s">
        <v>6</v>
      </c>
      <c r="AG13">
        <v>13.893000000000001</v>
      </c>
      <c r="AH13">
        <v>2</v>
      </c>
      <c r="AI13">
        <v>72443065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ROW(Source!A67)</f>
        <v>67</v>
      </c>
      <c r="B14">
        <v>72443069</v>
      </c>
      <c r="C14">
        <v>72443064</v>
      </c>
      <c r="D14">
        <v>27741955</v>
      </c>
      <c r="E14">
        <v>1</v>
      </c>
      <c r="F14">
        <v>1</v>
      </c>
      <c r="G14">
        <v>1</v>
      </c>
      <c r="H14">
        <v>1</v>
      </c>
      <c r="I14" t="s">
        <v>195</v>
      </c>
      <c r="J14" t="s">
        <v>6</v>
      </c>
      <c r="K14" t="s">
        <v>196</v>
      </c>
      <c r="L14">
        <v>1369</v>
      </c>
      <c r="N14">
        <v>1013</v>
      </c>
      <c r="O14" t="s">
        <v>192</v>
      </c>
      <c r="P14" t="s">
        <v>192</v>
      </c>
      <c r="Q14">
        <v>1</v>
      </c>
      <c r="X14">
        <v>13.893000000000001</v>
      </c>
      <c r="Y14">
        <v>0</v>
      </c>
      <c r="Z14">
        <v>0</v>
      </c>
      <c r="AA14">
        <v>0</v>
      </c>
      <c r="AB14">
        <v>15.62</v>
      </c>
      <c r="AC14">
        <v>0</v>
      </c>
      <c r="AD14">
        <v>1</v>
      </c>
      <c r="AE14">
        <v>1</v>
      </c>
      <c r="AF14" t="s">
        <v>6</v>
      </c>
      <c r="AG14">
        <v>13.893000000000001</v>
      </c>
      <c r="AH14">
        <v>2</v>
      </c>
      <c r="AI14">
        <v>72443066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ROW(Source!A67)</f>
        <v>67</v>
      </c>
      <c r="B15">
        <v>72443070</v>
      </c>
      <c r="C15">
        <v>72443064</v>
      </c>
      <c r="D15">
        <v>27750356</v>
      </c>
      <c r="E15">
        <v>1</v>
      </c>
      <c r="F15">
        <v>1</v>
      </c>
      <c r="G15">
        <v>1</v>
      </c>
      <c r="H15">
        <v>1</v>
      </c>
      <c r="I15" t="s">
        <v>199</v>
      </c>
      <c r="J15" t="s">
        <v>6</v>
      </c>
      <c r="K15" t="s">
        <v>200</v>
      </c>
      <c r="L15">
        <v>1369</v>
      </c>
      <c r="N15">
        <v>1013</v>
      </c>
      <c r="O15" t="s">
        <v>192</v>
      </c>
      <c r="P15" t="s">
        <v>192</v>
      </c>
      <c r="Q15">
        <v>1</v>
      </c>
      <c r="X15">
        <v>18.524000000000001</v>
      </c>
      <c r="Y15">
        <v>0</v>
      </c>
      <c r="Z15">
        <v>0</v>
      </c>
      <c r="AA15">
        <v>0</v>
      </c>
      <c r="AB15">
        <v>17.07</v>
      </c>
      <c r="AC15">
        <v>0</v>
      </c>
      <c r="AD15">
        <v>1</v>
      </c>
      <c r="AE15">
        <v>1</v>
      </c>
      <c r="AF15" t="s">
        <v>6</v>
      </c>
      <c r="AG15">
        <v>18.524000000000001</v>
      </c>
      <c r="AH15">
        <v>2</v>
      </c>
      <c r="AI15">
        <v>72443067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ROW(Source!A67)</f>
        <v>67</v>
      </c>
      <c r="B16">
        <v>72443071</v>
      </c>
      <c r="C16">
        <v>72443064</v>
      </c>
      <c r="D16">
        <v>27438981</v>
      </c>
      <c r="E16">
        <v>1</v>
      </c>
      <c r="F16">
        <v>1</v>
      </c>
      <c r="G16">
        <v>1</v>
      </c>
      <c r="H16">
        <v>3</v>
      </c>
      <c r="I16" t="s">
        <v>201</v>
      </c>
      <c r="J16" t="s">
        <v>202</v>
      </c>
      <c r="K16" t="s">
        <v>203</v>
      </c>
      <c r="L16">
        <v>1374</v>
      </c>
      <c r="N16">
        <v>1013</v>
      </c>
      <c r="O16" t="s">
        <v>204</v>
      </c>
      <c r="P16" t="s">
        <v>204</v>
      </c>
      <c r="Q16">
        <v>1</v>
      </c>
      <c r="X16">
        <v>20.04</v>
      </c>
      <c r="Y16">
        <v>1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6</v>
      </c>
      <c r="AG16">
        <v>20.04</v>
      </c>
      <c r="AH16">
        <v>3</v>
      </c>
      <c r="AI16">
        <v>-1</v>
      </c>
      <c r="AJ16" t="s">
        <v>6</v>
      </c>
      <c r="AK16">
        <v>4</v>
      </c>
      <c r="AL16">
        <v>-20.04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1</v>
      </c>
    </row>
    <row r="17" spans="1:44" x14ac:dyDescent="0.2">
      <c r="A17">
        <f>ROW(Source!A68)</f>
        <v>68</v>
      </c>
      <c r="B17">
        <v>72443068</v>
      </c>
      <c r="C17">
        <v>72443064</v>
      </c>
      <c r="D17">
        <v>27834061</v>
      </c>
      <c r="E17">
        <v>1</v>
      </c>
      <c r="F17">
        <v>1</v>
      </c>
      <c r="G17">
        <v>1</v>
      </c>
      <c r="H17">
        <v>1</v>
      </c>
      <c r="I17" t="s">
        <v>197</v>
      </c>
      <c r="J17" t="s">
        <v>6</v>
      </c>
      <c r="K17" t="s">
        <v>198</v>
      </c>
      <c r="L17">
        <v>1369</v>
      </c>
      <c r="N17">
        <v>1013</v>
      </c>
      <c r="O17" t="s">
        <v>192</v>
      </c>
      <c r="P17" t="s">
        <v>192</v>
      </c>
      <c r="Q17">
        <v>1</v>
      </c>
      <c r="X17">
        <v>13.893000000000001</v>
      </c>
      <c r="Y17">
        <v>0</v>
      </c>
      <c r="Z17">
        <v>0</v>
      </c>
      <c r="AA17">
        <v>0</v>
      </c>
      <c r="AB17">
        <v>9.6999999999999993</v>
      </c>
      <c r="AC17">
        <v>0</v>
      </c>
      <c r="AD17">
        <v>1</v>
      </c>
      <c r="AE17">
        <v>1</v>
      </c>
      <c r="AF17" t="s">
        <v>6</v>
      </c>
      <c r="AG17">
        <v>13.893000000000001</v>
      </c>
      <c r="AH17">
        <v>2</v>
      </c>
      <c r="AI17">
        <v>72443065</v>
      </c>
      <c r="AJ17">
        <v>16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ROW(Source!A68)</f>
        <v>68</v>
      </c>
      <c r="B18">
        <v>72443069</v>
      </c>
      <c r="C18">
        <v>72443064</v>
      </c>
      <c r="D18">
        <v>27741955</v>
      </c>
      <c r="E18">
        <v>1</v>
      </c>
      <c r="F18">
        <v>1</v>
      </c>
      <c r="G18">
        <v>1</v>
      </c>
      <c r="H18">
        <v>1</v>
      </c>
      <c r="I18" t="s">
        <v>195</v>
      </c>
      <c r="J18" t="s">
        <v>6</v>
      </c>
      <c r="K18" t="s">
        <v>196</v>
      </c>
      <c r="L18">
        <v>1369</v>
      </c>
      <c r="N18">
        <v>1013</v>
      </c>
      <c r="O18" t="s">
        <v>192</v>
      </c>
      <c r="P18" t="s">
        <v>192</v>
      </c>
      <c r="Q18">
        <v>1</v>
      </c>
      <c r="X18">
        <v>13.893000000000001</v>
      </c>
      <c r="Y18">
        <v>0</v>
      </c>
      <c r="Z18">
        <v>0</v>
      </c>
      <c r="AA18">
        <v>0</v>
      </c>
      <c r="AB18">
        <v>15.62</v>
      </c>
      <c r="AC18">
        <v>0</v>
      </c>
      <c r="AD18">
        <v>1</v>
      </c>
      <c r="AE18">
        <v>1</v>
      </c>
      <c r="AF18" t="s">
        <v>6</v>
      </c>
      <c r="AG18">
        <v>13.893000000000001</v>
      </c>
      <c r="AH18">
        <v>2</v>
      </c>
      <c r="AI18">
        <v>72443066</v>
      </c>
      <c r="AJ18">
        <v>17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ROW(Source!A68)</f>
        <v>68</v>
      </c>
      <c r="B19">
        <v>72443070</v>
      </c>
      <c r="C19">
        <v>72443064</v>
      </c>
      <c r="D19">
        <v>27750356</v>
      </c>
      <c r="E19">
        <v>1</v>
      </c>
      <c r="F19">
        <v>1</v>
      </c>
      <c r="G19">
        <v>1</v>
      </c>
      <c r="H19">
        <v>1</v>
      </c>
      <c r="I19" t="s">
        <v>199</v>
      </c>
      <c r="J19" t="s">
        <v>6</v>
      </c>
      <c r="K19" t="s">
        <v>200</v>
      </c>
      <c r="L19">
        <v>1369</v>
      </c>
      <c r="N19">
        <v>1013</v>
      </c>
      <c r="O19" t="s">
        <v>192</v>
      </c>
      <c r="P19" t="s">
        <v>192</v>
      </c>
      <c r="Q19">
        <v>1</v>
      </c>
      <c r="X19">
        <v>18.524000000000001</v>
      </c>
      <c r="Y19">
        <v>0</v>
      </c>
      <c r="Z19">
        <v>0</v>
      </c>
      <c r="AA19">
        <v>0</v>
      </c>
      <c r="AB19">
        <v>17.07</v>
      </c>
      <c r="AC19">
        <v>0</v>
      </c>
      <c r="AD19">
        <v>1</v>
      </c>
      <c r="AE19">
        <v>1</v>
      </c>
      <c r="AF19" t="s">
        <v>6</v>
      </c>
      <c r="AG19">
        <v>18.524000000000001</v>
      </c>
      <c r="AH19">
        <v>2</v>
      </c>
      <c r="AI19">
        <v>72443067</v>
      </c>
      <c r="AJ19">
        <v>18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ROW(Source!A68)</f>
        <v>68</v>
      </c>
      <c r="B20">
        <v>72443071</v>
      </c>
      <c r="C20">
        <v>72443064</v>
      </c>
      <c r="D20">
        <v>27438981</v>
      </c>
      <c r="E20">
        <v>1</v>
      </c>
      <c r="F20">
        <v>1</v>
      </c>
      <c r="G20">
        <v>1</v>
      </c>
      <c r="H20">
        <v>3</v>
      </c>
      <c r="I20" t="s">
        <v>201</v>
      </c>
      <c r="J20" t="s">
        <v>202</v>
      </c>
      <c r="K20" t="s">
        <v>203</v>
      </c>
      <c r="L20">
        <v>1374</v>
      </c>
      <c r="N20">
        <v>1013</v>
      </c>
      <c r="O20" t="s">
        <v>204</v>
      </c>
      <c r="P20" t="s">
        <v>204</v>
      </c>
      <c r="Q20">
        <v>1</v>
      </c>
      <c r="X20">
        <v>20.04</v>
      </c>
      <c r="Y20">
        <v>1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6</v>
      </c>
      <c r="AG20">
        <v>20.04</v>
      </c>
      <c r="AH20">
        <v>3</v>
      </c>
      <c r="AI20">
        <v>-1</v>
      </c>
      <c r="AJ20" t="s">
        <v>6</v>
      </c>
      <c r="AK20">
        <v>4</v>
      </c>
      <c r="AL20">
        <v>-20.04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1</v>
      </c>
    </row>
    <row r="21" spans="1:44" x14ac:dyDescent="0.2">
      <c r="A21">
        <f>ROW(Source!A69)</f>
        <v>69</v>
      </c>
      <c r="B21">
        <v>72443076</v>
      </c>
      <c r="C21">
        <v>72443072</v>
      </c>
      <c r="D21">
        <v>27834061</v>
      </c>
      <c r="E21">
        <v>1</v>
      </c>
      <c r="F21">
        <v>1</v>
      </c>
      <c r="G21">
        <v>1</v>
      </c>
      <c r="H21">
        <v>1</v>
      </c>
      <c r="I21" t="s">
        <v>197</v>
      </c>
      <c r="J21" t="s">
        <v>6</v>
      </c>
      <c r="K21" t="s">
        <v>198</v>
      </c>
      <c r="L21">
        <v>1369</v>
      </c>
      <c r="N21">
        <v>1013</v>
      </c>
      <c r="O21" t="s">
        <v>192</v>
      </c>
      <c r="P21" t="s">
        <v>192</v>
      </c>
      <c r="Q21">
        <v>1</v>
      </c>
      <c r="X21">
        <v>1.4976</v>
      </c>
      <c r="Y21">
        <v>0</v>
      </c>
      <c r="Z21">
        <v>0</v>
      </c>
      <c r="AA21">
        <v>0</v>
      </c>
      <c r="AB21">
        <v>9.6999999999999993</v>
      </c>
      <c r="AC21">
        <v>0</v>
      </c>
      <c r="AD21">
        <v>1</v>
      </c>
      <c r="AE21">
        <v>1</v>
      </c>
      <c r="AF21" t="s">
        <v>6</v>
      </c>
      <c r="AG21">
        <v>1.4976</v>
      </c>
      <c r="AH21">
        <v>2</v>
      </c>
      <c r="AI21">
        <v>72443073</v>
      </c>
      <c r="AJ21">
        <v>19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ROW(Source!A69)</f>
        <v>69</v>
      </c>
      <c r="B22">
        <v>72443077</v>
      </c>
      <c r="C22">
        <v>72443072</v>
      </c>
      <c r="D22">
        <v>27741955</v>
      </c>
      <c r="E22">
        <v>1</v>
      </c>
      <c r="F22">
        <v>1</v>
      </c>
      <c r="G22">
        <v>1</v>
      </c>
      <c r="H22">
        <v>1</v>
      </c>
      <c r="I22" t="s">
        <v>195</v>
      </c>
      <c r="J22" t="s">
        <v>6</v>
      </c>
      <c r="K22" t="s">
        <v>196</v>
      </c>
      <c r="L22">
        <v>1369</v>
      </c>
      <c r="N22">
        <v>1013</v>
      </c>
      <c r="O22" t="s">
        <v>192</v>
      </c>
      <c r="P22" t="s">
        <v>192</v>
      </c>
      <c r="Q22">
        <v>1</v>
      </c>
      <c r="X22">
        <v>1.5911999999999999</v>
      </c>
      <c r="Y22">
        <v>0</v>
      </c>
      <c r="Z22">
        <v>0</v>
      </c>
      <c r="AA22">
        <v>0</v>
      </c>
      <c r="AB22">
        <v>15.62</v>
      </c>
      <c r="AC22">
        <v>0</v>
      </c>
      <c r="AD22">
        <v>1</v>
      </c>
      <c r="AE22">
        <v>1</v>
      </c>
      <c r="AF22" t="s">
        <v>6</v>
      </c>
      <c r="AG22">
        <v>1.5911999999999999</v>
      </c>
      <c r="AH22">
        <v>2</v>
      </c>
      <c r="AI22">
        <v>72443074</v>
      </c>
      <c r="AJ22">
        <v>20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ROW(Source!A69)</f>
        <v>69</v>
      </c>
      <c r="B23">
        <v>72443078</v>
      </c>
      <c r="C23">
        <v>72443072</v>
      </c>
      <c r="D23">
        <v>27750356</v>
      </c>
      <c r="E23">
        <v>1</v>
      </c>
      <c r="F23">
        <v>1</v>
      </c>
      <c r="G23">
        <v>1</v>
      </c>
      <c r="H23">
        <v>1</v>
      </c>
      <c r="I23" t="s">
        <v>199</v>
      </c>
      <c r="J23" t="s">
        <v>6</v>
      </c>
      <c r="K23" t="s">
        <v>200</v>
      </c>
      <c r="L23">
        <v>1369</v>
      </c>
      <c r="N23">
        <v>1013</v>
      </c>
      <c r="O23" t="s">
        <v>192</v>
      </c>
      <c r="P23" t="s">
        <v>192</v>
      </c>
      <c r="Q23">
        <v>1</v>
      </c>
      <c r="X23">
        <v>1.5911999999999999</v>
      </c>
      <c r="Y23">
        <v>0</v>
      </c>
      <c r="Z23">
        <v>0</v>
      </c>
      <c r="AA23">
        <v>0</v>
      </c>
      <c r="AB23">
        <v>17.07</v>
      </c>
      <c r="AC23">
        <v>0</v>
      </c>
      <c r="AD23">
        <v>1</v>
      </c>
      <c r="AE23">
        <v>1</v>
      </c>
      <c r="AF23" t="s">
        <v>6</v>
      </c>
      <c r="AG23">
        <v>1.5911999999999999</v>
      </c>
      <c r="AH23">
        <v>2</v>
      </c>
      <c r="AI23">
        <v>72443075</v>
      </c>
      <c r="AJ23">
        <v>21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ROW(Source!A69)</f>
        <v>69</v>
      </c>
      <c r="B24">
        <v>72443079</v>
      </c>
      <c r="C24">
        <v>72443072</v>
      </c>
      <c r="D24">
        <v>27438981</v>
      </c>
      <c r="E24">
        <v>1</v>
      </c>
      <c r="F24">
        <v>1</v>
      </c>
      <c r="G24">
        <v>1</v>
      </c>
      <c r="H24">
        <v>3</v>
      </c>
      <c r="I24" t="s">
        <v>201</v>
      </c>
      <c r="J24" t="s">
        <v>202</v>
      </c>
      <c r="K24" t="s">
        <v>203</v>
      </c>
      <c r="L24">
        <v>1374</v>
      </c>
      <c r="N24">
        <v>1013</v>
      </c>
      <c r="O24" t="s">
        <v>204</v>
      </c>
      <c r="P24" t="s">
        <v>204</v>
      </c>
      <c r="Q24">
        <v>1</v>
      </c>
      <c r="X24">
        <v>2</v>
      </c>
      <c r="Y24">
        <v>1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6</v>
      </c>
      <c r="AG24">
        <v>2</v>
      </c>
      <c r="AH24">
        <v>3</v>
      </c>
      <c r="AI24">
        <v>-1</v>
      </c>
      <c r="AJ24" t="s">
        <v>6</v>
      </c>
      <c r="AK24">
        <v>4</v>
      </c>
      <c r="AL24">
        <v>-2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1</v>
      </c>
    </row>
    <row r="25" spans="1:44" x14ac:dyDescent="0.2">
      <c r="A25">
        <f>ROW(Source!A70)</f>
        <v>70</v>
      </c>
      <c r="B25">
        <v>72443076</v>
      </c>
      <c r="C25">
        <v>72443072</v>
      </c>
      <c r="D25">
        <v>27834061</v>
      </c>
      <c r="E25">
        <v>1</v>
      </c>
      <c r="F25">
        <v>1</v>
      </c>
      <c r="G25">
        <v>1</v>
      </c>
      <c r="H25">
        <v>1</v>
      </c>
      <c r="I25" t="s">
        <v>197</v>
      </c>
      <c r="J25" t="s">
        <v>6</v>
      </c>
      <c r="K25" t="s">
        <v>198</v>
      </c>
      <c r="L25">
        <v>1369</v>
      </c>
      <c r="N25">
        <v>1013</v>
      </c>
      <c r="O25" t="s">
        <v>192</v>
      </c>
      <c r="P25" t="s">
        <v>192</v>
      </c>
      <c r="Q25">
        <v>1</v>
      </c>
      <c r="X25">
        <v>1.4976</v>
      </c>
      <c r="Y25">
        <v>0</v>
      </c>
      <c r="Z25">
        <v>0</v>
      </c>
      <c r="AA25">
        <v>0</v>
      </c>
      <c r="AB25">
        <v>9.6999999999999993</v>
      </c>
      <c r="AC25">
        <v>0</v>
      </c>
      <c r="AD25">
        <v>1</v>
      </c>
      <c r="AE25">
        <v>1</v>
      </c>
      <c r="AF25" t="s">
        <v>6</v>
      </c>
      <c r="AG25">
        <v>1.4976</v>
      </c>
      <c r="AH25">
        <v>2</v>
      </c>
      <c r="AI25">
        <v>72443073</v>
      </c>
      <c r="AJ25">
        <v>22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ROW(Source!A70)</f>
        <v>70</v>
      </c>
      <c r="B26">
        <v>72443077</v>
      </c>
      <c r="C26">
        <v>72443072</v>
      </c>
      <c r="D26">
        <v>27741955</v>
      </c>
      <c r="E26">
        <v>1</v>
      </c>
      <c r="F26">
        <v>1</v>
      </c>
      <c r="G26">
        <v>1</v>
      </c>
      <c r="H26">
        <v>1</v>
      </c>
      <c r="I26" t="s">
        <v>195</v>
      </c>
      <c r="J26" t="s">
        <v>6</v>
      </c>
      <c r="K26" t="s">
        <v>196</v>
      </c>
      <c r="L26">
        <v>1369</v>
      </c>
      <c r="N26">
        <v>1013</v>
      </c>
      <c r="O26" t="s">
        <v>192</v>
      </c>
      <c r="P26" t="s">
        <v>192</v>
      </c>
      <c r="Q26">
        <v>1</v>
      </c>
      <c r="X26">
        <v>1.5911999999999999</v>
      </c>
      <c r="Y26">
        <v>0</v>
      </c>
      <c r="Z26">
        <v>0</v>
      </c>
      <c r="AA26">
        <v>0</v>
      </c>
      <c r="AB26">
        <v>15.62</v>
      </c>
      <c r="AC26">
        <v>0</v>
      </c>
      <c r="AD26">
        <v>1</v>
      </c>
      <c r="AE26">
        <v>1</v>
      </c>
      <c r="AF26" t="s">
        <v>6</v>
      </c>
      <c r="AG26">
        <v>1.5911999999999999</v>
      </c>
      <c r="AH26">
        <v>2</v>
      </c>
      <c r="AI26">
        <v>72443074</v>
      </c>
      <c r="AJ26">
        <v>23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ROW(Source!A70)</f>
        <v>70</v>
      </c>
      <c r="B27">
        <v>72443078</v>
      </c>
      <c r="C27">
        <v>72443072</v>
      </c>
      <c r="D27">
        <v>27750356</v>
      </c>
      <c r="E27">
        <v>1</v>
      </c>
      <c r="F27">
        <v>1</v>
      </c>
      <c r="G27">
        <v>1</v>
      </c>
      <c r="H27">
        <v>1</v>
      </c>
      <c r="I27" t="s">
        <v>199</v>
      </c>
      <c r="J27" t="s">
        <v>6</v>
      </c>
      <c r="K27" t="s">
        <v>200</v>
      </c>
      <c r="L27">
        <v>1369</v>
      </c>
      <c r="N27">
        <v>1013</v>
      </c>
      <c r="O27" t="s">
        <v>192</v>
      </c>
      <c r="P27" t="s">
        <v>192</v>
      </c>
      <c r="Q27">
        <v>1</v>
      </c>
      <c r="X27">
        <v>1.5911999999999999</v>
      </c>
      <c r="Y27">
        <v>0</v>
      </c>
      <c r="Z27">
        <v>0</v>
      </c>
      <c r="AA27">
        <v>0</v>
      </c>
      <c r="AB27">
        <v>17.07</v>
      </c>
      <c r="AC27">
        <v>0</v>
      </c>
      <c r="AD27">
        <v>1</v>
      </c>
      <c r="AE27">
        <v>1</v>
      </c>
      <c r="AF27" t="s">
        <v>6</v>
      </c>
      <c r="AG27">
        <v>1.5911999999999999</v>
      </c>
      <c r="AH27">
        <v>2</v>
      </c>
      <c r="AI27">
        <v>72443075</v>
      </c>
      <c r="AJ27">
        <v>24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ROW(Source!A70)</f>
        <v>70</v>
      </c>
      <c r="B28">
        <v>72443079</v>
      </c>
      <c r="C28">
        <v>72443072</v>
      </c>
      <c r="D28">
        <v>27438981</v>
      </c>
      <c r="E28">
        <v>1</v>
      </c>
      <c r="F28">
        <v>1</v>
      </c>
      <c r="G28">
        <v>1</v>
      </c>
      <c r="H28">
        <v>3</v>
      </c>
      <c r="I28" t="s">
        <v>201</v>
      </c>
      <c r="J28" t="s">
        <v>202</v>
      </c>
      <c r="K28" t="s">
        <v>203</v>
      </c>
      <c r="L28">
        <v>1374</v>
      </c>
      <c r="N28">
        <v>1013</v>
      </c>
      <c r="O28" t="s">
        <v>204</v>
      </c>
      <c r="P28" t="s">
        <v>204</v>
      </c>
      <c r="Q28">
        <v>1</v>
      </c>
      <c r="X28">
        <v>2</v>
      </c>
      <c r="Y28">
        <v>1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6</v>
      </c>
      <c r="AG28">
        <v>2</v>
      </c>
      <c r="AH28">
        <v>3</v>
      </c>
      <c r="AI28">
        <v>-1</v>
      </c>
      <c r="AJ28" t="s">
        <v>6</v>
      </c>
      <c r="AK28">
        <v>4</v>
      </c>
      <c r="AL28">
        <v>-2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cols>
    <col min="1" max="256" width="9.14062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15925</v>
      </c>
      <c r="M1">
        <v>72417924</v>
      </c>
      <c r="N1">
        <v>11</v>
      </c>
      <c r="O1">
        <v>13</v>
      </c>
      <c r="P1">
        <v>0</v>
      </c>
      <c r="Q1">
        <v>1</v>
      </c>
    </row>
    <row r="12" spans="1:103" x14ac:dyDescent="0.2">
      <c r="F12" t="str">
        <f>Source!F12</f>
        <v>5.10.4.5  Пуско-наладка лифтового оборудования (Д1) пересчет на 01.04.2025</v>
      </c>
      <c r="G12" t="str">
        <f>Source!G12</f>
        <v>смета субподряд   5.10.4.5  Пуско-наладка лифтового оборудования (Д1) пересчет на 01.04.2025</v>
      </c>
      <c r="AB12" t="s">
        <v>6</v>
      </c>
      <c r="AC12" t="s">
        <v>6</v>
      </c>
      <c r="AD12" t="s">
        <v>6</v>
      </c>
      <c r="AE12" t="s">
        <v>6</v>
      </c>
      <c r="AH12" t="s">
        <v>6</v>
      </c>
      <c r="AI12" t="s">
        <v>6</v>
      </c>
      <c r="CY12">
        <f>Source!CY12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1.Ведомость</vt:lpstr>
      <vt:lpstr>SourceOb.1</vt:lpstr>
      <vt:lpstr>Source</vt:lpstr>
      <vt:lpstr>SourceObSm</vt:lpstr>
      <vt:lpstr>SmtRes</vt:lpstr>
      <vt:lpstr>EtalonRes</vt:lpstr>
      <vt:lpstr>SrcPoprs</vt:lpstr>
      <vt:lpstr>SrcKA</vt:lpstr>
      <vt:lpstr>'1.Ведомость'!Заголовки_для_печати</vt:lpstr>
      <vt:lpstr>'1.Ведомость'!Область_печати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Юшков Сергей Владимирович</cp:lastModifiedBy>
  <dcterms:created xsi:type="dcterms:W3CDTF">2025-09-24T08:03:15Z</dcterms:created>
  <dcterms:modified xsi:type="dcterms:W3CDTF">2025-09-24T08:03:24Z</dcterms:modified>
</cp:coreProperties>
</file>